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421"/>
  <workbookPr showInkAnnotation="0" autoCompressPictures="0"/>
  <bookViews>
    <workbookView xWindow="7400" yWindow="0" windowWidth="17600" windowHeight="15460" tabRatio="500" firstSheet="2" activeTab="6"/>
  </bookViews>
  <sheets>
    <sheet name="Foundation" sheetId="1" r:id="rId1"/>
    <sheet name="Floor" sheetId="3" r:id="rId2"/>
    <sheet name="Walls" sheetId="4" r:id="rId3"/>
    <sheet name="Roof" sheetId="5" r:id="rId4"/>
    <sheet name="Finishes" sheetId="6" r:id="rId5"/>
    <sheet name="Units" sheetId="2" r:id="rId6"/>
    <sheet name="Capacity weighing" sheetId="7" r:id="rId7"/>
    <sheet name="Finance capacity weighing" sheetId="9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H24" i="9" l="1"/>
  <c r="AH23" i="9"/>
  <c r="AH22" i="9"/>
  <c r="AD22" i="9"/>
  <c r="AD27" i="9"/>
  <c r="AD28" i="9"/>
  <c r="AD45" i="9"/>
  <c r="AE45" i="9"/>
  <c r="AD36" i="9"/>
  <c r="AD35" i="9"/>
  <c r="AD32" i="9"/>
  <c r="AD31" i="9"/>
  <c r="AD4" i="9"/>
  <c r="AK11" i="9"/>
  <c r="AL11" i="9"/>
  <c r="AM11" i="9"/>
  <c r="AL19" i="9"/>
  <c r="AM19" i="9"/>
  <c r="J15" i="9"/>
  <c r="J16" i="9"/>
  <c r="J17" i="9"/>
  <c r="J18" i="9"/>
  <c r="J14" i="9"/>
  <c r="D15" i="9"/>
  <c r="D16" i="9"/>
  <c r="D17" i="9"/>
  <c r="D18" i="9"/>
  <c r="D14" i="9"/>
  <c r="AD11" i="9"/>
  <c r="AE11" i="9"/>
  <c r="AF11" i="9"/>
  <c r="AD37" i="9"/>
  <c r="AE37" i="9"/>
  <c r="AG37" i="9"/>
  <c r="X19" i="9"/>
  <c r="Y19" i="9"/>
  <c r="X11" i="9"/>
  <c r="Y11" i="9"/>
  <c r="AD29" i="9"/>
  <c r="AE29" i="9"/>
  <c r="AG29" i="9"/>
  <c r="AE19" i="9"/>
  <c r="AF19" i="9"/>
  <c r="V11" i="9"/>
  <c r="T4" i="9"/>
  <c r="V4" i="9"/>
  <c r="P15" i="9"/>
  <c r="P14" i="9"/>
  <c r="S43" i="1"/>
  <c r="S36" i="1"/>
  <c r="P15" i="7"/>
  <c r="P14" i="7"/>
  <c r="F25" i="1"/>
  <c r="U43" i="1"/>
  <c r="S33" i="1"/>
  <c r="U33" i="1"/>
  <c r="U46" i="1"/>
  <c r="L18" i="1"/>
  <c r="M18" i="1"/>
  <c r="M25" i="1"/>
  <c r="O25" i="1"/>
  <c r="Q33" i="1"/>
  <c r="I10" i="1"/>
  <c r="AF10" i="1"/>
  <c r="AB10" i="1"/>
  <c r="D42" i="1"/>
  <c r="S42" i="1"/>
  <c r="E40" i="1"/>
  <c r="D40" i="1"/>
  <c r="I7" i="1"/>
  <c r="AB7" i="1"/>
  <c r="D39" i="1"/>
  <c r="E42" i="1"/>
  <c r="E41" i="1"/>
  <c r="AF9" i="1"/>
  <c r="D41" i="1"/>
  <c r="J5" i="1"/>
  <c r="AB5" i="1"/>
  <c r="J6" i="1"/>
  <c r="AB6" i="1"/>
  <c r="AB11" i="1"/>
  <c r="D38" i="1"/>
  <c r="D36" i="1"/>
  <c r="E38" i="1"/>
  <c r="E39" i="1"/>
  <c r="E37" i="1"/>
  <c r="E36" i="1"/>
  <c r="D32" i="1"/>
  <c r="D31" i="1"/>
  <c r="D28" i="1"/>
  <c r="D30" i="1"/>
  <c r="D29" i="1"/>
  <c r="I9" i="1"/>
  <c r="X9" i="1"/>
  <c r="D20" i="1"/>
  <c r="J8" i="1"/>
  <c r="T8" i="1"/>
  <c r="D21" i="1"/>
  <c r="P8" i="1"/>
  <c r="P9" i="1"/>
  <c r="D19" i="1"/>
  <c r="L8" i="1"/>
  <c r="L9" i="1"/>
  <c r="D18" i="1"/>
  <c r="L6" i="1"/>
  <c r="D17" i="1"/>
  <c r="E17" i="1"/>
  <c r="D16" i="1"/>
  <c r="E16" i="1"/>
  <c r="K8" i="6"/>
  <c r="K7" i="6"/>
  <c r="AA8" i="6"/>
  <c r="AA7" i="6"/>
  <c r="AE6" i="6"/>
  <c r="H6" i="6"/>
  <c r="W6" i="6"/>
  <c r="S6" i="6"/>
  <c r="O6" i="6"/>
  <c r="K6" i="6"/>
  <c r="AE5" i="6"/>
  <c r="H5" i="6"/>
  <c r="W5" i="6"/>
  <c r="S5" i="6"/>
  <c r="O5" i="6"/>
  <c r="K5" i="6"/>
  <c r="G16" i="4"/>
  <c r="K16" i="4"/>
  <c r="AE16" i="4"/>
  <c r="AA16" i="4"/>
  <c r="H15" i="4"/>
  <c r="AE15" i="4"/>
  <c r="AA15" i="4"/>
  <c r="AE14" i="4"/>
  <c r="H14" i="4"/>
  <c r="W14" i="4"/>
  <c r="S14" i="4"/>
  <c r="O14" i="4"/>
  <c r="K14" i="4"/>
  <c r="H13" i="4"/>
  <c r="AE13" i="4"/>
  <c r="AA13" i="4"/>
  <c r="AE12" i="4"/>
  <c r="H12" i="4"/>
  <c r="W12" i="4"/>
  <c r="S12" i="4"/>
  <c r="O12" i="4"/>
  <c r="K12" i="4"/>
  <c r="AE11" i="4"/>
  <c r="AE10" i="4"/>
  <c r="AA10" i="4"/>
  <c r="H9" i="4"/>
  <c r="AE9" i="4"/>
  <c r="AA9" i="4"/>
  <c r="AE8" i="4"/>
  <c r="H8" i="4"/>
  <c r="W8" i="4"/>
  <c r="S8" i="4"/>
  <c r="O8" i="4"/>
  <c r="K8" i="4"/>
  <c r="AE7" i="4"/>
  <c r="AE6" i="4"/>
  <c r="AA6" i="4"/>
  <c r="H5" i="4"/>
  <c r="AE5" i="4"/>
  <c r="AA5" i="4"/>
  <c r="AE4" i="4"/>
  <c r="H4" i="4"/>
  <c r="W4" i="4"/>
  <c r="S4" i="4"/>
  <c r="O4" i="4"/>
  <c r="K4" i="4"/>
  <c r="I10" i="3"/>
  <c r="S10" i="3"/>
  <c r="O10" i="3"/>
  <c r="K10" i="3"/>
  <c r="H9" i="3"/>
  <c r="AE9" i="3"/>
  <c r="AA9" i="3"/>
  <c r="K9" i="3"/>
  <c r="G8" i="3"/>
  <c r="O8" i="3"/>
  <c r="AI8" i="3"/>
  <c r="K8" i="3"/>
  <c r="AE8" i="3"/>
  <c r="AA8" i="3"/>
  <c r="S8" i="3"/>
  <c r="H7" i="3"/>
  <c r="AA7" i="3"/>
  <c r="I6" i="3"/>
  <c r="AA6" i="3"/>
  <c r="I5" i="3"/>
  <c r="AA5" i="3"/>
  <c r="K5" i="3"/>
  <c r="I4" i="3"/>
  <c r="AA4" i="3"/>
  <c r="K4" i="3"/>
  <c r="I12" i="1"/>
  <c r="T9" i="1"/>
</calcChain>
</file>

<file path=xl/comments1.xml><?xml version="1.0" encoding="utf-8"?>
<comments xmlns="http://schemas.openxmlformats.org/spreadsheetml/2006/main">
  <authors>
    <author>Michiel Smits</author>
  </authors>
  <commentList>
    <comment ref="V9" authorId="0">
      <text>
        <r>
          <rPr>
            <b/>
            <sz val="9"/>
            <color indexed="81"/>
            <rFont val="Calibri"/>
            <family val="2"/>
          </rPr>
          <t>Michiel Smits:</t>
        </r>
        <r>
          <rPr>
            <sz val="9"/>
            <color indexed="81"/>
            <rFont val="Calibri"/>
            <family val="2"/>
          </rPr>
          <t xml:space="preserve">
to connect doorframe to masonry</t>
        </r>
      </text>
    </comment>
    <comment ref="V13" authorId="0">
      <text>
        <r>
          <rPr>
            <b/>
            <sz val="9"/>
            <color indexed="81"/>
            <rFont val="Calibri"/>
            <family val="2"/>
          </rPr>
          <t>Michiel Smits:</t>
        </r>
        <r>
          <rPr>
            <sz val="9"/>
            <color indexed="81"/>
            <rFont val="Calibri"/>
            <family val="2"/>
          </rPr>
          <t xml:space="preserve">
to connect windowframe to masonry</t>
        </r>
      </text>
    </comment>
    <comment ref="R16" authorId="0">
      <text>
        <r>
          <rPr>
            <b/>
            <sz val="9"/>
            <color indexed="81"/>
            <rFont val="Calibri"/>
            <family val="2"/>
          </rPr>
          <t>Michiel Smits:</t>
        </r>
        <r>
          <rPr>
            <sz val="9"/>
            <color indexed="81"/>
            <rFont val="Calibri"/>
            <family val="2"/>
          </rPr>
          <t xml:space="preserve">
to bind wallplate to the masonry work. Make sure it goes at least 3-4 courses down.</t>
        </r>
      </text>
    </comment>
  </commentList>
</comments>
</file>

<file path=xl/sharedStrings.xml><?xml version="1.0" encoding="utf-8"?>
<sst xmlns="http://schemas.openxmlformats.org/spreadsheetml/2006/main" count="1318" uniqueCount="296">
  <si>
    <t>Floor</t>
  </si>
  <si>
    <t>Roof</t>
  </si>
  <si>
    <t>m2</t>
  </si>
  <si>
    <t>m1/</t>
  </si>
  <si>
    <t>Excavation</t>
  </si>
  <si>
    <t>Width (m)</t>
  </si>
  <si>
    <t>Length (m)</t>
  </si>
  <si>
    <t>Thick/Deep</t>
  </si>
  <si>
    <t>m3</t>
  </si>
  <si>
    <t>Tool (h)</t>
  </si>
  <si>
    <t>Labour</t>
  </si>
  <si>
    <t>(-) or (+)</t>
  </si>
  <si>
    <t>(+)</t>
  </si>
  <si>
    <t>Mixed Soil</t>
  </si>
  <si>
    <t>Shovel (1m3= 8h)</t>
  </si>
  <si>
    <t>Digging</t>
  </si>
  <si>
    <t>Measuring</t>
  </si>
  <si>
    <t>Material 1</t>
  </si>
  <si>
    <t>Branches</t>
  </si>
  <si>
    <t>Amount</t>
  </si>
  <si>
    <t>Branches (marking)</t>
  </si>
  <si>
    <t>Unit</t>
  </si>
  <si>
    <t>pcs</t>
  </si>
  <si>
    <t>String</t>
  </si>
  <si>
    <t>m1</t>
  </si>
  <si>
    <t>Measure (ruler, tape: 1m1=0,5h)</t>
  </si>
  <si>
    <t>Material 2</t>
  </si>
  <si>
    <t>Compacting surface</t>
  </si>
  <si>
    <t>Expert</t>
  </si>
  <si>
    <t>You are fluent in this skill and able to instruct others</t>
  </si>
  <si>
    <t>Proficient</t>
  </si>
  <si>
    <t>You are comfortable using this skill in routine ways</t>
  </si>
  <si>
    <t>Familiar</t>
  </si>
  <si>
    <t>You have basic knowledge of this skill, but need guidance while executing</t>
  </si>
  <si>
    <t>Beginner</t>
  </si>
  <si>
    <t>You have some experience in this skill, however you need clear instructions while executing</t>
  </si>
  <si>
    <t>F</t>
  </si>
  <si>
    <t>B</t>
  </si>
  <si>
    <t>Unskilled</t>
  </si>
  <si>
    <t>You have no experience</t>
  </si>
  <si>
    <t>Compacter (1m2= 0,5h)</t>
  </si>
  <si>
    <t>Compacting</t>
  </si>
  <si>
    <t>Labour skill level (or above)</t>
  </si>
  <si>
    <t>Substrate</t>
  </si>
  <si>
    <t>Marram Soil</t>
  </si>
  <si>
    <t>(-)</t>
  </si>
  <si>
    <t>Foundation Slab</t>
  </si>
  <si>
    <t>Cement</t>
  </si>
  <si>
    <t>Material 3</t>
  </si>
  <si>
    <t>Material 4</t>
  </si>
  <si>
    <t>Riversand</t>
  </si>
  <si>
    <t>Water</t>
  </si>
  <si>
    <t>Small Ballast (1/4 inch)</t>
  </si>
  <si>
    <t>units</t>
  </si>
  <si>
    <t>wheelbarrow (with top)</t>
  </si>
  <si>
    <t>0,1 m3</t>
  </si>
  <si>
    <t>1 m3</t>
  </si>
  <si>
    <t>cement</t>
  </si>
  <si>
    <t>concrete</t>
  </si>
  <si>
    <t>175 liter</t>
  </si>
  <si>
    <t>water</t>
  </si>
  <si>
    <t>sand</t>
  </si>
  <si>
    <t>ballast</t>
  </si>
  <si>
    <t>300 kg</t>
  </si>
  <si>
    <t>600 kg</t>
  </si>
  <si>
    <t>1200 kg</t>
  </si>
  <si>
    <t>Water (175ltr= 1m3 concrete)</t>
  </si>
  <si>
    <t>kg</t>
  </si>
  <si>
    <t>ltr</t>
  </si>
  <si>
    <t>Measure (container, wheelbarrel)</t>
  </si>
  <si>
    <t>Mixing</t>
  </si>
  <si>
    <t>mortar</t>
  </si>
  <si>
    <t>1m2 brickwork</t>
  </si>
  <si>
    <t>ratio</t>
  </si>
  <si>
    <t>1500 kg</t>
  </si>
  <si>
    <t>0,4 m3</t>
  </si>
  <si>
    <t>2250 kg</t>
  </si>
  <si>
    <t>0,2 m3</t>
  </si>
  <si>
    <t>0,53 m3</t>
  </si>
  <si>
    <t>Cement (300kg= 1m3 concrete)</t>
  </si>
  <si>
    <t>Small Ballast (1/4 inch; 0,53m3= 1m3 concrete)</t>
  </si>
  <si>
    <t>Riversand (0,4m3= 1m3 concrete</t>
  </si>
  <si>
    <t>Water (75ltr= 1m2 mortar)</t>
  </si>
  <si>
    <t>Brick</t>
  </si>
  <si>
    <t>Bricks</t>
  </si>
  <si>
    <t>Brick (60pcs= 1m2)</t>
  </si>
  <si>
    <t>100 kg</t>
  </si>
  <si>
    <t>50 liter</t>
  </si>
  <si>
    <t>350 kg</t>
  </si>
  <si>
    <t>Cement (100kg= 1m2 mortar)</t>
  </si>
  <si>
    <t>0,23 m3</t>
  </si>
  <si>
    <t>0,065 m3</t>
  </si>
  <si>
    <t>Riversand 0,23m3= 1m2 mortar)</t>
  </si>
  <si>
    <t>Masonry mixing</t>
  </si>
  <si>
    <t>Masonry brick laying</t>
  </si>
  <si>
    <t>String (longest side)</t>
  </si>
  <si>
    <t>Spirit level (transparant hose)</t>
  </si>
  <si>
    <t>mortar laying</t>
  </si>
  <si>
    <t>Brick laying</t>
  </si>
  <si>
    <t>Trovel mortar (0,75h= m2 masonry)</t>
  </si>
  <si>
    <t>Trovel Brick laying (0,25h= m2 masonry)</t>
  </si>
  <si>
    <t>Covering trench</t>
  </si>
  <si>
    <t>Hardcore stone</t>
  </si>
  <si>
    <t>Floor substrate Hardcore</t>
  </si>
  <si>
    <t>Floor substrate Substrate</t>
  </si>
  <si>
    <t>Setting floor edge</t>
  </si>
  <si>
    <t>Setting iron mash</t>
  </si>
  <si>
    <t>Stone Laying (1m3= 8h)</t>
  </si>
  <si>
    <t>Stone Laying</t>
  </si>
  <si>
    <t>Shovel  (1m3= 8h)</t>
  </si>
  <si>
    <t>Fasciaboards (1x9inch=m1 floorside)</t>
  </si>
  <si>
    <t>large rocks (1,5= 1m1 floorside)</t>
  </si>
  <si>
    <t>Nails 3 inch nails (2 = 1m1 floorside)</t>
  </si>
  <si>
    <t>Saw</t>
  </si>
  <si>
    <t>Saw (0,1h=1m1 floorside)</t>
  </si>
  <si>
    <t>Carpentry</t>
  </si>
  <si>
    <t>Hammer (0,1h=1m1 floorside)</t>
  </si>
  <si>
    <t>Spiritlevel/setting (0,05h=1m1 floorside)</t>
  </si>
  <si>
    <t>Iron mash (100x100x2mm+100mm overlap</t>
  </si>
  <si>
    <t>spacers (50x50x50: cement/stone)</t>
  </si>
  <si>
    <t>Walls</t>
  </si>
  <si>
    <t>Laying spacers (0,1h=1m2 floor)</t>
  </si>
  <si>
    <t>Tool/Activity 1</t>
  </si>
  <si>
    <t>Tool/Activity  2</t>
  </si>
  <si>
    <t>Tool/Activity  3</t>
  </si>
  <si>
    <t>Laying Iron mash (0,15h=1m2 floor)</t>
  </si>
  <si>
    <t>Steelwork</t>
  </si>
  <si>
    <t>Floor slab</t>
  </si>
  <si>
    <t>Doorframe setting</t>
  </si>
  <si>
    <t>Windowframe setting</t>
  </si>
  <si>
    <t>Wallplate</t>
  </si>
  <si>
    <t>Ironstring (2mm)</t>
  </si>
  <si>
    <t>Facades brick laying 5 courses</t>
  </si>
  <si>
    <t>Doorframe making (1)</t>
  </si>
  <si>
    <t>Nails 3 inch nails</t>
  </si>
  <si>
    <t>Nails 4 inch nails</t>
  </si>
  <si>
    <t>m</t>
  </si>
  <si>
    <t>Spiritlevel/setting</t>
  </si>
  <si>
    <t>Doorframe timber (3x5 inch)</t>
  </si>
  <si>
    <t xml:space="preserve">Hammer </t>
  </si>
  <si>
    <t>Facades mixing 15 courses</t>
  </si>
  <si>
    <t>Facades brick laying 15 courses</t>
  </si>
  <si>
    <t>Windowframe making (1)</t>
  </si>
  <si>
    <t>Windowframe timber (3x5 inch)</t>
  </si>
  <si>
    <t>Wallplate timber (2x5 inch)</t>
  </si>
  <si>
    <t>Hoopiron 2mm</t>
  </si>
  <si>
    <t xml:space="preserve">Saw </t>
  </si>
  <si>
    <t>Facade tops mortar mixing</t>
  </si>
  <si>
    <t>Facades mortar mixing 5 courses</t>
  </si>
  <si>
    <t>Truss making (2)</t>
  </si>
  <si>
    <t>Setting trusses (2)</t>
  </si>
  <si>
    <t>Truss timber (3x5 inch)</t>
  </si>
  <si>
    <t>Hammer (1,5h=per truss)</t>
  </si>
  <si>
    <t>Rafter making (12)</t>
  </si>
  <si>
    <t>Rafter timber (2x4 inch)</t>
  </si>
  <si>
    <t>Setting Rafters (12)</t>
  </si>
  <si>
    <t>roofing sheet</t>
  </si>
  <si>
    <t>60cm</t>
  </si>
  <si>
    <t>400cm</t>
  </si>
  <si>
    <t>10cm overlap</t>
  </si>
  <si>
    <t>Roofing sheets  (24)</t>
  </si>
  <si>
    <t>Ridge</t>
  </si>
  <si>
    <t>Gutters</t>
  </si>
  <si>
    <t>Downpipes (2)</t>
  </si>
  <si>
    <t>Finishes</t>
  </si>
  <si>
    <t>Roofing sheet (70cm wide)</t>
  </si>
  <si>
    <t>Roofing 3 inch nails</t>
  </si>
  <si>
    <t xml:space="preserve">Measure </t>
  </si>
  <si>
    <t>Measure (ruler, tape: 1m1=0,15h)</t>
  </si>
  <si>
    <t>Measure (ruler, tape: 1sheet=0,25h)</t>
  </si>
  <si>
    <t>Metalworking</t>
  </si>
  <si>
    <t>Metalcutter (1sheet=0,25h)</t>
  </si>
  <si>
    <t>Hammer (0,125h=per sheet)</t>
  </si>
  <si>
    <t>Iron ridge (30cm wide)</t>
  </si>
  <si>
    <t>Iron gutter (15cm wide)</t>
  </si>
  <si>
    <t>Iron downpipe (10cm wide)</t>
  </si>
  <si>
    <t>Downpipe brace</t>
  </si>
  <si>
    <t>Gutter brace</t>
  </si>
  <si>
    <t>Plaster inside</t>
  </si>
  <si>
    <t>Electricity</t>
  </si>
  <si>
    <t>Plaster outside</t>
  </si>
  <si>
    <t>Window shutters (2)</t>
  </si>
  <si>
    <t>Door (1)</t>
  </si>
  <si>
    <t>Door timber (1x5 inch)</t>
  </si>
  <si>
    <t>Window timber (1x5 inch)</t>
  </si>
  <si>
    <t>Transparant hose</t>
  </si>
  <si>
    <t>Materials (Needed)</t>
  </si>
  <si>
    <t>Materials (produced)</t>
  </si>
  <si>
    <t>Tools (Needed)</t>
  </si>
  <si>
    <t>h</t>
  </si>
  <si>
    <t>Labour (Needed)</t>
  </si>
  <si>
    <t>Skill Level</t>
  </si>
  <si>
    <t>Measure volume unit(container, wheelbarrel)</t>
  </si>
  <si>
    <t>Measuring volume</t>
  </si>
  <si>
    <t>Measuring setting</t>
  </si>
  <si>
    <t>Brick Laying</t>
  </si>
  <si>
    <t>Foundation Phase</t>
  </si>
  <si>
    <t>Estimate duration phase: 4 weeks</t>
  </si>
  <si>
    <t>Costs/Reward</t>
  </si>
  <si>
    <t>Mixed Soil: free: available on site</t>
  </si>
  <si>
    <t>String lasts briefly needs to be bought</t>
  </si>
  <si>
    <t xml:space="preserve">Small ballast needs to be transport </t>
  </si>
  <si>
    <t>Transport</t>
  </si>
  <si>
    <t>D/M/T</t>
  </si>
  <si>
    <t>D</t>
  </si>
  <si>
    <t>M</t>
  </si>
  <si>
    <t>On Foot</t>
  </si>
  <si>
    <t>Bicycle</t>
  </si>
  <si>
    <t>Donkey</t>
  </si>
  <si>
    <t>Matatu/Van</t>
  </si>
  <si>
    <t>T</t>
  </si>
  <si>
    <t>Truck</t>
  </si>
  <si>
    <t>Brick locally produced</t>
  </si>
  <si>
    <t>optional</t>
  </si>
  <si>
    <t>not optional</t>
  </si>
  <si>
    <t>Riversand not locally available</t>
  </si>
  <si>
    <t>Cement locally available (50kg)</t>
  </si>
  <si>
    <t>Marram locally available</t>
  </si>
  <si>
    <t>Tapemeasure not available</t>
  </si>
  <si>
    <t>Shovel Available</t>
  </si>
  <si>
    <t>Tools (available family)</t>
  </si>
  <si>
    <t>Tools (available community)</t>
  </si>
  <si>
    <t>nr.</t>
  </si>
  <si>
    <t>replace when broken</t>
  </si>
  <si>
    <t>Compacter not available</t>
  </si>
  <si>
    <t>Borrow copacter</t>
  </si>
  <si>
    <t>Wheel barrel</t>
  </si>
  <si>
    <t>Different size container available</t>
  </si>
  <si>
    <t>Trovel not available</t>
  </si>
  <si>
    <t>Buy tool</t>
  </si>
  <si>
    <t>Labour (available family)</t>
  </si>
  <si>
    <t>Skill level not available</t>
  </si>
  <si>
    <t>Labour (available community)</t>
  </si>
  <si>
    <t>Skill level available</t>
  </si>
  <si>
    <t>Francis</t>
  </si>
  <si>
    <t>Who</t>
  </si>
  <si>
    <t>Reward</t>
  </si>
  <si>
    <t>Labour hired per hour</t>
  </si>
  <si>
    <t>food</t>
  </si>
  <si>
    <t>Material Costs</t>
  </si>
  <si>
    <t>Tool Costs</t>
  </si>
  <si>
    <t>Labour Costs</t>
  </si>
  <si>
    <t>Total Costs Foundation</t>
  </si>
  <si>
    <t>Step 1</t>
  </si>
  <si>
    <t>Step 2</t>
  </si>
  <si>
    <t>Step 3</t>
  </si>
  <si>
    <t>Step 4</t>
  </si>
  <si>
    <t>Step 5</t>
  </si>
  <si>
    <t>Step 6</t>
  </si>
  <si>
    <t>Step 7</t>
  </si>
  <si>
    <t>Step 8</t>
  </si>
  <si>
    <t>Step 9</t>
  </si>
  <si>
    <t>Quantities</t>
  </si>
  <si>
    <t>Materials (Alternative)</t>
  </si>
  <si>
    <t>Available</t>
  </si>
  <si>
    <t>yes</t>
  </si>
  <si>
    <t>no</t>
  </si>
  <si>
    <t>Clay soil</t>
  </si>
  <si>
    <t>Soil</t>
  </si>
  <si>
    <t>Stones</t>
  </si>
  <si>
    <t>Sisal rope</t>
  </si>
  <si>
    <t>Stone Hammer</t>
  </si>
  <si>
    <t>Tools (Alternative)</t>
  </si>
  <si>
    <t>Shovel branch (1m3= 24h)</t>
  </si>
  <si>
    <t>Compacter branch (1m2= 1,5h)</t>
  </si>
  <si>
    <t>Panga (to trim tools and foundation holes)</t>
  </si>
  <si>
    <t>Tools (Traditional)</t>
  </si>
  <si>
    <t>Noah</t>
  </si>
  <si>
    <t>Geoffrey</t>
  </si>
  <si>
    <t>Not needed</t>
  </si>
  <si>
    <t>Train/Develop Skill: Free</t>
  </si>
  <si>
    <t>Labour (Alternative)</t>
  </si>
  <si>
    <t>Labour (alternative family)</t>
  </si>
  <si>
    <t>Labour (alternative community)</t>
  </si>
  <si>
    <t>Available family</t>
  </si>
  <si>
    <t>Available community</t>
  </si>
  <si>
    <t>Labour (h)</t>
  </si>
  <si>
    <t>Labour costs</t>
  </si>
  <si>
    <t>food (p.p)</t>
  </si>
  <si>
    <t>Sum</t>
  </si>
  <si>
    <t>Trovel &amp; flatboard</t>
  </si>
  <si>
    <t>Break with stones</t>
  </si>
  <si>
    <t>Measure (with feet: 1m1=0,5h)</t>
  </si>
  <si>
    <t>Tools (Alternative 2.0)</t>
  </si>
  <si>
    <t>Materials (Alternative 2.0)</t>
  </si>
  <si>
    <t>Cement locally</t>
  </si>
  <si>
    <t>bag</t>
  </si>
  <si>
    <t>food 150(p.p)</t>
  </si>
  <si>
    <t>Labour (Alternative 2.0)</t>
  </si>
  <si>
    <t>food garden(p.p)</t>
  </si>
  <si>
    <t>Desired</t>
  </si>
  <si>
    <t>Alternative</t>
  </si>
  <si>
    <t>Alternative 2.0</t>
  </si>
  <si>
    <t>Labour (Desired)</t>
  </si>
  <si>
    <t>Tools (Desired)</t>
  </si>
  <si>
    <t>Materials (Desired)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</si>
</sst>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"/>
      <name val="Calibri"/>
      <scheme val="minor"/>
    </font>
    <font>
      <b/>
      <u/>
      <sz val="12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9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6">
    <xf numFmtId="0" fontId="0" fillId="0" borderId="0" xfId="0"/>
    <xf numFmtId="0" fontId="1" fillId="0" borderId="0" xfId="0" applyFont="1" applyAlignment="1">
      <alignment textRotation="9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textRotation="90"/>
    </xf>
    <xf numFmtId="0" fontId="1" fillId="0" borderId="0" xfId="0" applyFont="1" applyAlignment="1">
      <alignment horizontal="center" textRotation="90"/>
    </xf>
    <xf numFmtId="0" fontId="0" fillId="0" borderId="2" xfId="0" applyBorder="1"/>
    <xf numFmtId="0" fontId="0" fillId="0" borderId="1" xfId="0" applyBorder="1"/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1" fillId="0" borderId="3" xfId="0" applyFont="1" applyBorder="1"/>
    <xf numFmtId="0" fontId="1" fillId="0" borderId="1" xfId="0" applyFont="1" applyBorder="1"/>
    <xf numFmtId="0" fontId="1" fillId="0" borderId="1" xfId="0" applyFont="1" applyBorder="1" applyAlignment="1">
      <alignment textRotation="90"/>
    </xf>
    <xf numFmtId="0" fontId="0" fillId="0" borderId="1" xfId="0" applyBorder="1" applyAlignment="1">
      <alignment horizontal="right"/>
    </xf>
    <xf numFmtId="0" fontId="0" fillId="2" borderId="4" xfId="0" applyFill="1" applyBorder="1"/>
    <xf numFmtId="0" fontId="0" fillId="2" borderId="0" xfId="0" applyFill="1"/>
    <xf numFmtId="0" fontId="1" fillId="2" borderId="1" xfId="0" applyFont="1" applyFill="1" applyBorder="1" applyAlignment="1">
      <alignment textRotation="90"/>
    </xf>
    <xf numFmtId="0" fontId="1" fillId="2" borderId="1" xfId="0" applyFont="1" applyFill="1" applyBorder="1"/>
    <xf numFmtId="0" fontId="0" fillId="2" borderId="1" xfId="0" applyFill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ill="1" applyBorder="1"/>
    <xf numFmtId="0" fontId="6" fillId="0" borderId="1" xfId="0" applyFont="1" applyBorder="1"/>
    <xf numFmtId="0" fontId="6" fillId="0" borderId="5" xfId="0" applyFont="1" applyBorder="1"/>
    <xf numFmtId="0" fontId="6" fillId="0" borderId="0" xfId="0" applyFont="1"/>
    <xf numFmtId="0" fontId="7" fillId="0" borderId="5" xfId="0" applyFont="1" applyBorder="1"/>
    <xf numFmtId="0" fontId="6" fillId="3" borderId="5" xfId="0" applyFont="1" applyFill="1" applyBorder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left"/>
    </xf>
    <xf numFmtId="0" fontId="6" fillId="0" borderId="6" xfId="0" applyFont="1" applyBorder="1"/>
    <xf numFmtId="0" fontId="7" fillId="0" borderId="7" xfId="0" applyFont="1" applyBorder="1"/>
    <xf numFmtId="0" fontId="6" fillId="0" borderId="7" xfId="0" applyFont="1" applyBorder="1"/>
    <xf numFmtId="0" fontId="6" fillId="3" borderId="7" xfId="0" applyFont="1" applyFill="1" applyBorder="1"/>
    <xf numFmtId="0" fontId="6" fillId="0" borderId="7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textRotation="90"/>
    </xf>
    <xf numFmtId="0" fontId="1" fillId="0" borderId="1" xfId="0" applyFont="1" applyFill="1" applyBorder="1"/>
    <xf numFmtId="0" fontId="0" fillId="0" borderId="0" xfId="0" applyFill="1"/>
    <xf numFmtId="0" fontId="0" fillId="0" borderId="3" xfId="0" applyBorder="1" applyAlignment="1"/>
    <xf numFmtId="0" fontId="0" fillId="0" borderId="0" xfId="0" applyBorder="1" applyAlignment="1">
      <alignment horizontal="left"/>
    </xf>
    <xf numFmtId="0" fontId="6" fillId="0" borderId="1" xfId="0" applyFont="1" applyBorder="1" applyAlignment="1"/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" fillId="0" borderId="1" xfId="0" applyFont="1" applyFill="1" applyBorder="1" applyAlignment="1"/>
    <xf numFmtId="0" fontId="0" fillId="0" borderId="1" xfId="0" applyBorder="1" applyAlignment="1"/>
    <xf numFmtId="0" fontId="1" fillId="0" borderId="10" xfId="0" applyFont="1" applyFill="1" applyBorder="1" applyAlignment="1"/>
    <xf numFmtId="0" fontId="0" fillId="0" borderId="0" xfId="0" applyFill="1" applyBorder="1"/>
    <xf numFmtId="0" fontId="1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11" xfId="0" applyFont="1" applyBorder="1"/>
    <xf numFmtId="0" fontId="1" fillId="0" borderId="17" xfId="0" applyFont="1" applyBorder="1"/>
    <xf numFmtId="0" fontId="0" fillId="0" borderId="18" xfId="0" applyFont="1" applyBorder="1"/>
    <xf numFmtId="0" fontId="0" fillId="0" borderId="19" xfId="0" applyFill="1" applyBorder="1"/>
    <xf numFmtId="0" fontId="0" fillId="0" borderId="20" xfId="0" applyFont="1" applyBorder="1"/>
    <xf numFmtId="0" fontId="0" fillId="0" borderId="21" xfId="0" applyFill="1" applyBorder="1"/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0" fillId="0" borderId="24" xfId="0" applyFill="1" applyBorder="1"/>
    <xf numFmtId="0" fontId="1" fillId="0" borderId="25" xfId="0" applyFont="1" applyBorder="1" applyAlignment="1">
      <alignment horizontal="left"/>
    </xf>
    <xf numFmtId="0" fontId="0" fillId="0" borderId="21" xfId="0" applyBorder="1" applyAlignment="1">
      <alignment horizontal="left"/>
    </xf>
    <xf numFmtId="0" fontId="6" fillId="0" borderId="21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6" xfId="0" applyFont="1" applyBorder="1"/>
    <xf numFmtId="0" fontId="1" fillId="0" borderId="8" xfId="0" applyFont="1" applyBorder="1"/>
    <xf numFmtId="0" fontId="0" fillId="0" borderId="3" xfId="0" applyBorder="1"/>
    <xf numFmtId="0" fontId="0" fillId="0" borderId="27" xfId="0" applyBorder="1"/>
    <xf numFmtId="0" fontId="0" fillId="0" borderId="18" xfId="0" applyBorder="1"/>
    <xf numFmtId="0" fontId="0" fillId="0" borderId="5" xfId="0" applyBorder="1"/>
    <xf numFmtId="0" fontId="1" fillId="0" borderId="30" xfId="0" applyFont="1" applyBorder="1"/>
    <xf numFmtId="0" fontId="1" fillId="0" borderId="31" xfId="0" applyFont="1" applyBorder="1"/>
    <xf numFmtId="0" fontId="1" fillId="0" borderId="25" xfId="0" applyFont="1" applyBorder="1"/>
    <xf numFmtId="0" fontId="0" fillId="0" borderId="21" xfId="0" applyBorder="1"/>
    <xf numFmtId="0" fontId="0" fillId="0" borderId="24" xfId="0" applyBorder="1"/>
    <xf numFmtId="0" fontId="0" fillId="0" borderId="32" xfId="0" applyBorder="1"/>
    <xf numFmtId="0" fontId="0" fillId="0" borderId="33" xfId="0" applyBorder="1"/>
    <xf numFmtId="0" fontId="0" fillId="0" borderId="1" xfId="0" applyBorder="1" applyAlignment="1">
      <alignment horizontal="left"/>
    </xf>
    <xf numFmtId="0" fontId="1" fillId="0" borderId="0" xfId="0" applyFont="1" applyBorder="1"/>
    <xf numFmtId="0" fontId="0" fillId="0" borderId="20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0" fillId="4" borderId="23" xfId="0" applyFill="1" applyBorder="1" applyAlignment="1">
      <alignment horizontal="left"/>
    </xf>
    <xf numFmtId="0" fontId="1" fillId="0" borderId="31" xfId="0" applyFont="1" applyBorder="1" applyAlignment="1">
      <alignment textRotation="90"/>
    </xf>
    <xf numFmtId="0" fontId="1" fillId="0" borderId="31" xfId="0" applyFont="1" applyFill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1" xfId="0" applyBorder="1"/>
    <xf numFmtId="0" fontId="1" fillId="0" borderId="24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1" xfId="0" applyFont="1" applyBorder="1" applyAlignment="1">
      <alignment horizontal="left" textRotation="90"/>
    </xf>
    <xf numFmtId="0" fontId="1" fillId="0" borderId="31" xfId="0" applyFont="1" applyBorder="1" applyAlignment="1"/>
    <xf numFmtId="0" fontId="0" fillId="0" borderId="22" xfId="0" applyBorder="1" applyAlignment="1"/>
    <xf numFmtId="0" fontId="0" fillId="0" borderId="23" xfId="0" applyBorder="1" applyAlignment="1"/>
    <xf numFmtId="0" fontId="1" fillId="0" borderId="35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36" xfId="0" applyFont="1" applyBorder="1"/>
    <xf numFmtId="0" fontId="0" fillId="0" borderId="17" xfId="0" applyBorder="1"/>
    <xf numFmtId="0" fontId="0" fillId="0" borderId="30" xfId="0" applyBorder="1"/>
    <xf numFmtId="0" fontId="1" fillId="0" borderId="23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textRotation="90"/>
    </xf>
    <xf numFmtId="0" fontId="1" fillId="0" borderId="6" xfId="0" applyFont="1" applyFill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0" fillId="0" borderId="20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2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3" xfId="0" applyBorder="1" applyAlignment="1">
      <alignment horizontal="left"/>
    </xf>
    <xf numFmtId="0" fontId="0" fillId="0" borderId="31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2" xfId="0" applyBorder="1" applyAlignment="1">
      <alignment horizontal="center"/>
    </xf>
    <xf numFmtId="0" fontId="7" fillId="0" borderId="17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0" borderId="23" xfId="0" applyFont="1" applyBorder="1" applyAlignment="1">
      <alignment horizontal="left"/>
    </xf>
  </cellXfs>
  <cellStyles count="9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Normal" xfId="0" builtinId="0"/>
  </cellStyles>
  <dxfs count="411"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rgb="FFFF0000"/>
        </patternFill>
      </fill>
    </dxf>
    <dxf>
      <font>
        <color auto="1"/>
      </font>
      <fill>
        <patternFill patternType="solid">
          <fgColor indexed="64"/>
          <bgColor rgb="FF008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6"/>
  <sheetViews>
    <sheetView workbookViewId="0">
      <selection activeCell="F9" sqref="F9"/>
    </sheetView>
  </sheetViews>
  <sheetFormatPr baseColWidth="10" defaultRowHeight="15" x14ac:dyDescent="0"/>
  <cols>
    <col min="1" max="1" width="6.1640625" customWidth="1"/>
    <col min="2" max="2" width="38.83203125" customWidth="1"/>
    <col min="3" max="3" width="0.5" style="5" customWidth="1"/>
    <col min="4" max="4" width="6" customWidth="1"/>
    <col min="5" max="5" width="4.6640625" style="46" customWidth="1"/>
    <col min="6" max="6" width="9.33203125" customWidth="1"/>
    <col min="7" max="7" width="1.1640625" customWidth="1"/>
    <col min="8" max="8" width="4.6640625" customWidth="1"/>
    <col min="9" max="9" width="4.6640625" style="46" customWidth="1"/>
    <col min="10" max="10" width="4.6640625" customWidth="1"/>
    <col min="11" max="11" width="36.5" customWidth="1"/>
    <col min="12" max="12" width="5.33203125" customWidth="1"/>
    <col min="13" max="13" width="4.6640625" customWidth="1"/>
    <col min="14" max="14" width="20.83203125" customWidth="1"/>
    <col min="15" max="15" width="24" style="2" customWidth="1"/>
    <col min="16" max="16" width="7.6640625" customWidth="1"/>
    <col min="17" max="17" width="10.83203125" customWidth="1"/>
    <col min="18" max="18" width="7.83203125" customWidth="1"/>
    <col min="19" max="19" width="41.33203125" style="2" customWidth="1"/>
    <col min="20" max="20" width="5.1640625" customWidth="1"/>
    <col min="21" max="22" width="4.6640625" customWidth="1"/>
    <col min="23" max="23" width="24.6640625" style="2" customWidth="1"/>
    <col min="24" max="24" width="6.1640625" customWidth="1"/>
    <col min="25" max="26" width="4.6640625" customWidth="1"/>
    <col min="27" max="27" width="29.33203125" customWidth="1"/>
    <col min="28" max="28" width="4.6640625" customWidth="1"/>
    <col min="29" max="29" width="14.1640625" customWidth="1"/>
    <col min="30" max="30" width="7.1640625" customWidth="1"/>
    <col min="31" max="31" width="33.83203125" customWidth="1"/>
    <col min="32" max="32" width="7.1640625" customWidth="1"/>
    <col min="33" max="33" width="14.1640625" customWidth="1"/>
    <col min="34" max="34" width="7.1640625" customWidth="1"/>
    <col min="35" max="35" width="27.83203125" customWidth="1"/>
    <col min="36" max="36" width="7.1640625" customWidth="1"/>
    <col min="37" max="37" width="12.33203125" customWidth="1"/>
    <col min="38" max="38" width="7.1640625" customWidth="1"/>
    <col min="39" max="39" width="14.1640625" customWidth="1"/>
    <col min="40" max="40" width="15.1640625" customWidth="1"/>
    <col min="43" max="43" width="8.83203125" customWidth="1"/>
  </cols>
  <sheetData>
    <row r="1" spans="1:38" ht="153" customHeight="1">
      <c r="B1" s="6" t="s">
        <v>197</v>
      </c>
      <c r="C1" s="6"/>
      <c r="D1" s="15" t="s">
        <v>6</v>
      </c>
      <c r="E1" s="44" t="s">
        <v>5</v>
      </c>
      <c r="F1" s="15" t="s">
        <v>7</v>
      </c>
      <c r="G1" s="15"/>
      <c r="H1" s="15" t="s">
        <v>3</v>
      </c>
      <c r="I1" s="44" t="s">
        <v>2</v>
      </c>
      <c r="J1" s="15" t="s">
        <v>8</v>
      </c>
      <c r="K1" s="1" t="s">
        <v>17</v>
      </c>
      <c r="L1" s="1" t="s">
        <v>19</v>
      </c>
      <c r="M1" s="1" t="s">
        <v>21</v>
      </c>
      <c r="N1" s="4" t="s">
        <v>11</v>
      </c>
      <c r="O1" s="3" t="s">
        <v>26</v>
      </c>
      <c r="P1" s="1" t="s">
        <v>19</v>
      </c>
      <c r="Q1" s="1" t="s">
        <v>21</v>
      </c>
      <c r="R1" s="4" t="s">
        <v>11</v>
      </c>
      <c r="S1" s="3" t="s">
        <v>48</v>
      </c>
      <c r="T1" s="1" t="s">
        <v>19</v>
      </c>
      <c r="U1" s="1" t="s">
        <v>21</v>
      </c>
      <c r="V1" s="4" t="s">
        <v>11</v>
      </c>
      <c r="W1" s="3" t="s">
        <v>49</v>
      </c>
      <c r="X1" s="1" t="s">
        <v>19</v>
      </c>
      <c r="Y1" s="1" t="s">
        <v>21</v>
      </c>
      <c r="Z1" s="4" t="s">
        <v>11</v>
      </c>
      <c r="AA1" s="1" t="s">
        <v>122</v>
      </c>
      <c r="AB1" s="1" t="s">
        <v>9</v>
      </c>
      <c r="AC1" s="1" t="s">
        <v>10</v>
      </c>
      <c r="AD1" s="1" t="s">
        <v>42</v>
      </c>
      <c r="AE1" s="1" t="s">
        <v>123</v>
      </c>
      <c r="AF1" s="1" t="s">
        <v>9</v>
      </c>
      <c r="AG1" s="1" t="s">
        <v>10</v>
      </c>
      <c r="AH1" s="1" t="s">
        <v>42</v>
      </c>
      <c r="AI1" s="1" t="s">
        <v>124</v>
      </c>
      <c r="AJ1" s="1" t="s">
        <v>9</v>
      </c>
      <c r="AK1" s="1" t="s">
        <v>10</v>
      </c>
      <c r="AL1" s="1" t="s">
        <v>42</v>
      </c>
    </row>
    <row r="2" spans="1:38" s="10" customFormat="1" ht="4" customHeight="1">
      <c r="B2" s="6"/>
      <c r="C2" s="6"/>
      <c r="D2" s="14"/>
      <c r="E2" s="45"/>
      <c r="F2" s="14"/>
      <c r="G2" s="14"/>
      <c r="H2" s="14"/>
      <c r="I2" s="45"/>
      <c r="J2" s="14"/>
      <c r="K2" s="7"/>
      <c r="L2" s="7"/>
      <c r="M2" s="7"/>
      <c r="N2" s="8"/>
      <c r="O2" s="9"/>
      <c r="P2" s="8"/>
      <c r="Q2" s="8"/>
      <c r="R2" s="8"/>
      <c r="S2" s="9"/>
      <c r="T2" s="8"/>
      <c r="U2" s="8"/>
      <c r="V2" s="8"/>
      <c r="W2" s="9"/>
      <c r="X2" s="8"/>
      <c r="Y2" s="8"/>
      <c r="Z2" s="8"/>
      <c r="AA2" s="7"/>
      <c r="AB2" s="7"/>
    </row>
    <row r="3" spans="1:38" s="10" customFormat="1">
      <c r="B3" s="14" t="s">
        <v>196</v>
      </c>
      <c r="C3" s="14"/>
      <c r="D3" s="6"/>
      <c r="E3" s="27"/>
      <c r="F3" s="6"/>
      <c r="G3" s="6"/>
      <c r="H3" s="6"/>
      <c r="I3" s="27"/>
      <c r="J3" s="6"/>
      <c r="N3" s="11"/>
      <c r="O3" s="12"/>
      <c r="P3" s="11"/>
      <c r="Q3" s="11"/>
      <c r="R3" s="11"/>
      <c r="S3" s="12"/>
      <c r="T3" s="11"/>
      <c r="U3" s="11"/>
      <c r="V3" s="11"/>
      <c r="W3" s="12"/>
      <c r="X3" s="11"/>
      <c r="Y3" s="11"/>
      <c r="Z3" s="11"/>
    </row>
    <row r="4" spans="1:38">
      <c r="A4" s="6" t="s">
        <v>243</v>
      </c>
      <c r="B4" s="22" t="s">
        <v>16</v>
      </c>
      <c r="C4" s="14"/>
      <c r="D4" s="6">
        <v>22</v>
      </c>
      <c r="E4" s="27"/>
      <c r="F4" s="6"/>
      <c r="G4" s="6"/>
      <c r="H4" s="6"/>
      <c r="I4" s="27"/>
      <c r="J4" s="6"/>
      <c r="K4" s="6" t="s">
        <v>20</v>
      </c>
      <c r="L4" s="6">
        <v>15</v>
      </c>
      <c r="M4" s="6" t="s">
        <v>24</v>
      </c>
      <c r="N4" s="25" t="s">
        <v>45</v>
      </c>
      <c r="O4" s="26" t="s">
        <v>23</v>
      </c>
      <c r="P4" s="25">
        <v>22</v>
      </c>
      <c r="Q4" s="25" t="s">
        <v>136</v>
      </c>
      <c r="R4" s="25"/>
      <c r="S4" s="26"/>
      <c r="T4" s="25"/>
      <c r="U4" s="25"/>
      <c r="V4" s="25"/>
      <c r="W4" s="26"/>
      <c r="X4" s="25"/>
      <c r="Y4" s="25"/>
      <c r="Z4" s="25"/>
      <c r="AA4" s="6" t="s">
        <v>25</v>
      </c>
      <c r="AB4" s="6">
        <v>11</v>
      </c>
      <c r="AC4" s="6" t="s">
        <v>16</v>
      </c>
      <c r="AD4" s="6">
        <v>3</v>
      </c>
      <c r="AE4" s="6"/>
      <c r="AF4" s="6"/>
      <c r="AG4" s="6"/>
      <c r="AH4" s="6"/>
      <c r="AI4" s="6"/>
      <c r="AJ4" s="6"/>
      <c r="AK4" s="6"/>
      <c r="AL4" s="6"/>
    </row>
    <row r="5" spans="1:38">
      <c r="A5" s="6" t="s">
        <v>244</v>
      </c>
      <c r="B5" s="6" t="s">
        <v>4</v>
      </c>
      <c r="C5" s="6"/>
      <c r="D5" s="6">
        <v>22</v>
      </c>
      <c r="E5" s="27">
        <v>0.6</v>
      </c>
      <c r="F5" s="6">
        <v>0.6</v>
      </c>
      <c r="G5" s="6"/>
      <c r="H5" s="6"/>
      <c r="I5" s="27"/>
      <c r="J5" s="14">
        <f>F5*E5*D5</f>
        <v>7.92</v>
      </c>
      <c r="K5" s="6" t="s">
        <v>13</v>
      </c>
      <c r="L5" s="6">
        <v>5.5</v>
      </c>
      <c r="M5" s="6" t="s">
        <v>8</v>
      </c>
      <c r="N5" s="25" t="s">
        <v>12</v>
      </c>
      <c r="O5" s="26"/>
      <c r="P5" s="25"/>
      <c r="Q5" s="25"/>
      <c r="R5" s="25"/>
      <c r="S5" s="26"/>
      <c r="T5" s="25"/>
      <c r="U5" s="25"/>
      <c r="V5" s="25"/>
      <c r="W5" s="26"/>
      <c r="X5" s="25"/>
      <c r="Y5" s="25"/>
      <c r="Z5" s="25"/>
      <c r="AA5" s="6" t="s">
        <v>14</v>
      </c>
      <c r="AB5" s="6">
        <f>J5*8</f>
        <v>63.36</v>
      </c>
      <c r="AC5" s="6" t="s">
        <v>15</v>
      </c>
      <c r="AD5" s="6">
        <v>0</v>
      </c>
      <c r="AE5" s="6"/>
      <c r="AF5" s="6"/>
      <c r="AG5" s="6"/>
      <c r="AH5" s="6"/>
      <c r="AI5" s="6"/>
      <c r="AJ5" s="6"/>
      <c r="AK5" s="6"/>
      <c r="AL5" s="6"/>
    </row>
    <row r="6" spans="1:38">
      <c r="A6" s="6" t="s">
        <v>245</v>
      </c>
      <c r="B6" s="6" t="s">
        <v>43</v>
      </c>
      <c r="C6" s="6"/>
      <c r="D6" s="6">
        <v>22</v>
      </c>
      <c r="E6" s="27">
        <v>0.6</v>
      </c>
      <c r="F6" s="6">
        <v>0.1</v>
      </c>
      <c r="G6" s="6"/>
      <c r="H6" s="6"/>
      <c r="I6" s="27"/>
      <c r="J6" s="14">
        <f>F6*E6*D6</f>
        <v>1.3199999999999998</v>
      </c>
      <c r="K6" s="6" t="s">
        <v>44</v>
      </c>
      <c r="L6" s="6">
        <f>J6</f>
        <v>1.3199999999999998</v>
      </c>
      <c r="M6" s="6" t="s">
        <v>8</v>
      </c>
      <c r="N6" s="25" t="s">
        <v>45</v>
      </c>
      <c r="O6" s="26"/>
      <c r="P6" s="25"/>
      <c r="Q6" s="25"/>
      <c r="R6" s="25"/>
      <c r="S6" s="26"/>
      <c r="T6" s="25"/>
      <c r="U6" s="25"/>
      <c r="V6" s="25"/>
      <c r="W6" s="26"/>
      <c r="X6" s="25"/>
      <c r="Y6" s="25"/>
      <c r="Z6" s="25"/>
      <c r="AA6" s="6" t="s">
        <v>14</v>
      </c>
      <c r="AB6" s="6">
        <f>J6*8</f>
        <v>10.559999999999999</v>
      </c>
      <c r="AC6" s="6" t="s">
        <v>15</v>
      </c>
      <c r="AD6" s="6">
        <v>0</v>
      </c>
      <c r="AE6" s="6"/>
      <c r="AF6" s="6"/>
      <c r="AG6" s="6"/>
      <c r="AH6" s="6"/>
      <c r="AI6" s="6"/>
      <c r="AJ6" s="6"/>
      <c r="AK6" s="6"/>
      <c r="AL6" s="6"/>
    </row>
    <row r="7" spans="1:38">
      <c r="A7" s="6" t="s">
        <v>246</v>
      </c>
      <c r="B7" s="6" t="s">
        <v>27</v>
      </c>
      <c r="C7" s="6"/>
      <c r="D7" s="6">
        <v>22</v>
      </c>
      <c r="E7" s="27">
        <v>0.6</v>
      </c>
      <c r="F7" s="6"/>
      <c r="G7" s="6"/>
      <c r="H7" s="6"/>
      <c r="I7" s="45">
        <f>E7*D7</f>
        <v>13.2</v>
      </c>
      <c r="J7" s="6"/>
      <c r="K7" s="6"/>
      <c r="L7" s="6"/>
      <c r="M7" s="6"/>
      <c r="N7" s="25"/>
      <c r="O7" s="26"/>
      <c r="P7" s="25"/>
      <c r="Q7" s="25"/>
      <c r="R7" s="25"/>
      <c r="S7" s="26"/>
      <c r="T7" s="25"/>
      <c r="U7" s="25"/>
      <c r="V7" s="25"/>
      <c r="W7" s="26"/>
      <c r="X7" s="25"/>
      <c r="Y7" s="25"/>
      <c r="Z7" s="25"/>
      <c r="AA7" s="6" t="s">
        <v>40</v>
      </c>
      <c r="AB7" s="6">
        <f>I7*0.5</f>
        <v>6.6</v>
      </c>
      <c r="AC7" s="6" t="s">
        <v>41</v>
      </c>
      <c r="AD7" s="6">
        <v>1</v>
      </c>
      <c r="AE7" s="6"/>
      <c r="AF7" s="6"/>
      <c r="AG7" s="6"/>
      <c r="AH7" s="6"/>
      <c r="AI7" s="6"/>
      <c r="AJ7" s="6"/>
      <c r="AK7" s="6"/>
      <c r="AL7" s="6"/>
    </row>
    <row r="8" spans="1:38">
      <c r="A8" s="6" t="s">
        <v>247</v>
      </c>
      <c r="B8" s="6" t="s">
        <v>46</v>
      </c>
      <c r="C8" s="6"/>
      <c r="D8" s="6">
        <v>22</v>
      </c>
      <c r="E8" s="27">
        <v>0.6</v>
      </c>
      <c r="F8" s="6">
        <v>0.1</v>
      </c>
      <c r="G8" s="6"/>
      <c r="H8" s="6"/>
      <c r="I8" s="27"/>
      <c r="J8" s="14">
        <f>E8*D8*F8</f>
        <v>1.32</v>
      </c>
      <c r="K8" s="6" t="s">
        <v>79</v>
      </c>
      <c r="L8" s="6">
        <f>300*J8</f>
        <v>396</v>
      </c>
      <c r="M8" s="6" t="s">
        <v>67</v>
      </c>
      <c r="N8" s="25" t="s">
        <v>45</v>
      </c>
      <c r="O8" s="26" t="s">
        <v>81</v>
      </c>
      <c r="P8" s="25">
        <f>0.4*J8</f>
        <v>0.52800000000000002</v>
      </c>
      <c r="Q8" s="25" t="s">
        <v>8</v>
      </c>
      <c r="R8" s="25"/>
      <c r="S8" s="26" t="s">
        <v>80</v>
      </c>
      <c r="T8" s="25">
        <f>0.53*J8</f>
        <v>0.69960000000000011</v>
      </c>
      <c r="U8" s="25" t="s">
        <v>8</v>
      </c>
      <c r="V8" s="25"/>
      <c r="W8" s="26" t="s">
        <v>66</v>
      </c>
      <c r="X8" s="25">
        <v>227.5</v>
      </c>
      <c r="Y8" s="25" t="s">
        <v>68</v>
      </c>
      <c r="Z8" s="25"/>
      <c r="AA8" s="6" t="s">
        <v>69</v>
      </c>
      <c r="AB8" s="6">
        <v>1</v>
      </c>
      <c r="AC8" s="6" t="s">
        <v>16</v>
      </c>
      <c r="AD8" s="6">
        <v>3</v>
      </c>
      <c r="AE8" s="6" t="s">
        <v>14</v>
      </c>
      <c r="AF8" s="6">
        <v>8.5</v>
      </c>
      <c r="AG8" s="6" t="s">
        <v>70</v>
      </c>
      <c r="AH8" s="6">
        <v>2</v>
      </c>
      <c r="AI8" s="6"/>
      <c r="AJ8" s="6"/>
      <c r="AK8" s="6"/>
      <c r="AL8" s="6"/>
    </row>
    <row r="9" spans="1:38">
      <c r="A9" s="6" t="s">
        <v>248</v>
      </c>
      <c r="B9" s="6" t="s">
        <v>93</v>
      </c>
      <c r="C9" s="6"/>
      <c r="D9" s="6">
        <v>20</v>
      </c>
      <c r="E9" s="27"/>
      <c r="F9" s="6">
        <v>0.5</v>
      </c>
      <c r="G9" s="6"/>
      <c r="H9" s="6"/>
      <c r="I9" s="45">
        <f>F9*D9</f>
        <v>10</v>
      </c>
      <c r="J9" s="6"/>
      <c r="K9" s="6" t="s">
        <v>89</v>
      </c>
      <c r="L9" s="6">
        <f>100*I9</f>
        <v>1000</v>
      </c>
      <c r="M9" s="6" t="s">
        <v>67</v>
      </c>
      <c r="N9" s="25" t="s">
        <v>45</v>
      </c>
      <c r="O9" s="26" t="s">
        <v>92</v>
      </c>
      <c r="P9" s="25">
        <f>0.23*I9</f>
        <v>2.3000000000000003</v>
      </c>
      <c r="Q9" s="25" t="s">
        <v>8</v>
      </c>
      <c r="R9" s="25"/>
      <c r="S9" s="26" t="s">
        <v>82</v>
      </c>
      <c r="T9" s="25">
        <f>75*I9</f>
        <v>750</v>
      </c>
      <c r="U9" s="25" t="s">
        <v>68</v>
      </c>
      <c r="V9" s="25"/>
      <c r="W9" s="26" t="s">
        <v>85</v>
      </c>
      <c r="X9" s="6">
        <f>60*I9</f>
        <v>600</v>
      </c>
      <c r="Y9" s="6" t="s">
        <v>22</v>
      </c>
      <c r="Z9" s="25"/>
      <c r="AA9" s="6" t="s">
        <v>69</v>
      </c>
      <c r="AB9" s="6">
        <v>1</v>
      </c>
      <c r="AC9" s="6" t="s">
        <v>16</v>
      </c>
      <c r="AD9" s="6">
        <v>3</v>
      </c>
      <c r="AE9" s="6" t="s">
        <v>14</v>
      </c>
      <c r="AF9" s="6">
        <f>3*8</f>
        <v>24</v>
      </c>
      <c r="AG9" s="6" t="s">
        <v>70</v>
      </c>
      <c r="AH9" s="6">
        <v>2</v>
      </c>
      <c r="AI9" s="6"/>
      <c r="AJ9" s="6"/>
      <c r="AK9" s="6"/>
      <c r="AL9" s="6"/>
    </row>
    <row r="10" spans="1:38">
      <c r="A10" s="6" t="s">
        <v>249</v>
      </c>
      <c r="B10" s="6" t="s">
        <v>94</v>
      </c>
      <c r="C10" s="6"/>
      <c r="D10" s="6">
        <v>20</v>
      </c>
      <c r="E10" s="27"/>
      <c r="F10" s="6">
        <v>0.5</v>
      </c>
      <c r="G10" s="6"/>
      <c r="H10" s="6"/>
      <c r="I10" s="45">
        <f>F10*D10</f>
        <v>10</v>
      </c>
      <c r="J10" s="6"/>
      <c r="K10" s="6" t="s">
        <v>96</v>
      </c>
      <c r="L10" s="6">
        <v>8</v>
      </c>
      <c r="M10" s="6" t="s">
        <v>24</v>
      </c>
      <c r="N10" s="25" t="s">
        <v>45</v>
      </c>
      <c r="O10" s="26" t="s">
        <v>95</v>
      </c>
      <c r="P10" s="25">
        <v>8</v>
      </c>
      <c r="Q10" s="25" t="s">
        <v>136</v>
      </c>
      <c r="R10" s="25"/>
      <c r="S10" s="26" t="s">
        <v>51</v>
      </c>
      <c r="T10" s="25">
        <v>5</v>
      </c>
      <c r="U10" s="25" t="s">
        <v>68</v>
      </c>
      <c r="V10" s="25"/>
      <c r="W10" s="26"/>
      <c r="X10" s="25"/>
      <c r="Y10" s="25"/>
      <c r="Z10" s="25"/>
      <c r="AA10" s="6" t="s">
        <v>99</v>
      </c>
      <c r="AB10" s="6">
        <f>0.75*I10</f>
        <v>7.5</v>
      </c>
      <c r="AC10" s="6" t="s">
        <v>97</v>
      </c>
      <c r="AD10" s="6">
        <v>4</v>
      </c>
      <c r="AE10" s="6" t="s">
        <v>100</v>
      </c>
      <c r="AF10" s="6">
        <f>0.25*I10</f>
        <v>2.5</v>
      </c>
      <c r="AG10" s="6" t="s">
        <v>98</v>
      </c>
      <c r="AH10" s="6">
        <v>4</v>
      </c>
      <c r="AI10" s="6"/>
      <c r="AJ10" s="6"/>
      <c r="AK10" s="6"/>
      <c r="AL10" s="6"/>
    </row>
    <row r="11" spans="1:38">
      <c r="A11" s="6" t="s">
        <v>250</v>
      </c>
      <c r="B11" s="6" t="s">
        <v>101</v>
      </c>
      <c r="C11" s="6"/>
      <c r="D11" s="6"/>
      <c r="E11" s="27"/>
      <c r="F11" s="6"/>
      <c r="G11" s="6"/>
      <c r="H11" s="6"/>
      <c r="I11" s="45"/>
      <c r="J11" s="14">
        <v>3</v>
      </c>
      <c r="K11" s="6" t="s">
        <v>13</v>
      </c>
      <c r="L11" s="6">
        <v>3</v>
      </c>
      <c r="M11" s="6" t="s">
        <v>8</v>
      </c>
      <c r="N11" s="25" t="s">
        <v>45</v>
      </c>
      <c r="O11" s="26"/>
      <c r="P11" s="25"/>
      <c r="Q11" s="25"/>
      <c r="R11" s="25"/>
      <c r="S11" s="26"/>
      <c r="T11" s="25"/>
      <c r="U11" s="25"/>
      <c r="V11" s="25"/>
      <c r="W11" s="26"/>
      <c r="X11" s="25"/>
      <c r="Y11" s="25"/>
      <c r="Z11" s="25"/>
      <c r="AA11" s="6" t="s">
        <v>14</v>
      </c>
      <c r="AB11" s="6">
        <f>J11*8</f>
        <v>24</v>
      </c>
      <c r="AC11" s="6" t="s">
        <v>15</v>
      </c>
      <c r="AD11" s="6">
        <v>0</v>
      </c>
      <c r="AE11" s="6"/>
      <c r="AF11" s="6"/>
      <c r="AG11" s="6"/>
      <c r="AH11" s="6"/>
      <c r="AI11" s="6"/>
      <c r="AJ11" s="6"/>
      <c r="AK11" s="6"/>
      <c r="AL11" s="6"/>
    </row>
    <row r="12" spans="1:38">
      <c r="A12" s="6" t="s">
        <v>251</v>
      </c>
      <c r="B12" s="6" t="s">
        <v>27</v>
      </c>
      <c r="C12" s="6"/>
      <c r="D12" s="6">
        <v>22</v>
      </c>
      <c r="E12" s="27">
        <v>0.4</v>
      </c>
      <c r="F12" s="6"/>
      <c r="G12" s="6"/>
      <c r="H12" s="6"/>
      <c r="I12" s="45">
        <f>E12*D12</f>
        <v>8.8000000000000007</v>
      </c>
      <c r="J12" s="6"/>
      <c r="K12" s="6"/>
      <c r="L12" s="6"/>
      <c r="M12" s="6"/>
      <c r="N12" s="25"/>
      <c r="O12" s="26"/>
      <c r="P12" s="25"/>
      <c r="Q12" s="25"/>
      <c r="R12" s="25"/>
      <c r="S12" s="26"/>
      <c r="T12" s="25"/>
      <c r="U12" s="25"/>
      <c r="V12" s="25"/>
      <c r="W12" s="26"/>
      <c r="X12" s="25"/>
      <c r="Y12" s="25"/>
      <c r="Z12" s="25"/>
      <c r="AA12" s="6" t="s">
        <v>40</v>
      </c>
      <c r="AB12" s="6">
        <v>5.5</v>
      </c>
      <c r="AC12" s="6" t="s">
        <v>41</v>
      </c>
      <c r="AD12" s="6">
        <v>2</v>
      </c>
      <c r="AE12" s="6"/>
      <c r="AF12" s="6"/>
      <c r="AG12" s="6"/>
      <c r="AH12" s="6"/>
      <c r="AI12" s="6"/>
      <c r="AJ12" s="6"/>
      <c r="AK12" s="6"/>
      <c r="AL12" s="6"/>
    </row>
    <row r="13" spans="1:38">
      <c r="A13" s="6"/>
      <c r="B13" s="6"/>
      <c r="C13" s="6"/>
      <c r="D13" s="6"/>
      <c r="E13" s="27"/>
      <c r="F13" s="6"/>
      <c r="G13" s="6"/>
      <c r="H13" s="6"/>
      <c r="I13" s="27"/>
      <c r="J13" s="6"/>
      <c r="K13" s="6"/>
      <c r="L13" s="6"/>
      <c r="M13" s="6"/>
      <c r="N13" s="25"/>
      <c r="O13" s="26"/>
      <c r="P13" s="25"/>
      <c r="Q13" s="25"/>
      <c r="R13" s="25"/>
      <c r="S13" s="26"/>
      <c r="T13" s="25"/>
      <c r="U13" s="25"/>
      <c r="V13" s="25"/>
      <c r="W13" s="26"/>
      <c r="X13" s="25"/>
      <c r="Y13" s="25"/>
      <c r="Z13" s="25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6" thickBot="1"/>
    <row r="15" spans="1:38">
      <c r="B15" s="59" t="s">
        <v>186</v>
      </c>
      <c r="C15" s="73"/>
      <c r="D15" s="140" t="s">
        <v>252</v>
      </c>
      <c r="E15" s="141"/>
      <c r="F15" s="69" t="s">
        <v>202</v>
      </c>
      <c r="K15" s="14" t="s">
        <v>187</v>
      </c>
      <c r="L15" s="6"/>
      <c r="M15" s="142" t="s">
        <v>198</v>
      </c>
      <c r="N15" s="143"/>
      <c r="O15" s="50" t="s">
        <v>202</v>
      </c>
      <c r="P15" s="6"/>
      <c r="Q15" s="6"/>
      <c r="S15" t="s">
        <v>36</v>
      </c>
      <c r="T15" t="s">
        <v>206</v>
      </c>
    </row>
    <row r="16" spans="1:38">
      <c r="B16" s="61" t="s">
        <v>18</v>
      </c>
      <c r="C16" s="74"/>
      <c r="D16" s="77">
        <f>L4</f>
        <v>15</v>
      </c>
      <c r="E16" s="62" t="str">
        <f>M4</f>
        <v>m1</v>
      </c>
      <c r="F16" s="70"/>
      <c r="K16" s="6"/>
      <c r="L16" s="6"/>
      <c r="M16" s="135"/>
      <c r="N16" s="136"/>
      <c r="O16" s="26"/>
      <c r="P16" s="6"/>
      <c r="Q16" s="6"/>
      <c r="S16" t="s">
        <v>37</v>
      </c>
      <c r="T16" t="s">
        <v>207</v>
      </c>
    </row>
    <row r="17" spans="2:23">
      <c r="B17" s="63" t="s">
        <v>44</v>
      </c>
      <c r="C17" s="13"/>
      <c r="D17" s="65">
        <f>L6</f>
        <v>1.3199999999999998</v>
      </c>
      <c r="E17" s="64" t="str">
        <f>M6</f>
        <v>m3</v>
      </c>
      <c r="F17" s="70">
        <v>500</v>
      </c>
      <c r="K17" s="6" t="s">
        <v>217</v>
      </c>
      <c r="L17" s="6">
        <v>1.4</v>
      </c>
      <c r="M17" s="135">
        <v>0</v>
      </c>
      <c r="N17" s="136"/>
      <c r="O17" s="26">
        <v>500</v>
      </c>
      <c r="P17" s="6" t="s">
        <v>203</v>
      </c>
      <c r="Q17" s="6" t="s">
        <v>213</v>
      </c>
      <c r="S17" t="s">
        <v>204</v>
      </c>
      <c r="T17" t="s">
        <v>208</v>
      </c>
    </row>
    <row r="18" spans="2:23">
      <c r="B18" s="65" t="s">
        <v>47</v>
      </c>
      <c r="C18" s="75"/>
      <c r="D18" s="65">
        <f>L8+L9</f>
        <v>1396</v>
      </c>
      <c r="E18" s="64" t="s">
        <v>67</v>
      </c>
      <c r="F18" s="70">
        <v>500</v>
      </c>
      <c r="K18" s="6" t="s">
        <v>216</v>
      </c>
      <c r="L18" s="6">
        <f>1396/50</f>
        <v>27.92</v>
      </c>
      <c r="M18" s="135">
        <f>L18*500</f>
        <v>13960</v>
      </c>
      <c r="N18" s="136"/>
      <c r="O18" s="26">
        <v>500</v>
      </c>
      <c r="P18" s="6" t="s">
        <v>203</v>
      </c>
      <c r="Q18" s="6" t="s">
        <v>213</v>
      </c>
      <c r="S18" t="s">
        <v>205</v>
      </c>
      <c r="T18" t="s">
        <v>209</v>
      </c>
    </row>
    <row r="19" spans="2:23">
      <c r="B19" s="65" t="s">
        <v>50</v>
      </c>
      <c r="C19" s="75"/>
      <c r="D19" s="65">
        <f>P8+P9</f>
        <v>2.8280000000000003</v>
      </c>
      <c r="E19" s="64" t="s">
        <v>8</v>
      </c>
      <c r="F19" s="70">
        <v>1000</v>
      </c>
      <c r="K19" s="6" t="s">
        <v>215</v>
      </c>
      <c r="L19" s="6">
        <v>3</v>
      </c>
      <c r="M19" s="135">
        <v>2500</v>
      </c>
      <c r="N19" s="136"/>
      <c r="O19" s="26">
        <v>1000</v>
      </c>
      <c r="P19" s="6" t="s">
        <v>203</v>
      </c>
      <c r="Q19" s="6" t="s">
        <v>214</v>
      </c>
      <c r="S19" t="s">
        <v>210</v>
      </c>
      <c r="T19" t="s">
        <v>211</v>
      </c>
    </row>
    <row r="20" spans="2:23">
      <c r="B20" s="65" t="s">
        <v>83</v>
      </c>
      <c r="C20" s="75"/>
      <c r="D20" s="65">
        <f>X9</f>
        <v>600</v>
      </c>
      <c r="E20" s="64"/>
      <c r="F20" s="70">
        <v>1000</v>
      </c>
      <c r="K20" s="6" t="s">
        <v>212</v>
      </c>
      <c r="L20" s="6">
        <v>600</v>
      </c>
      <c r="M20" s="135">
        <v>6000</v>
      </c>
      <c r="N20" s="136"/>
      <c r="O20" s="26">
        <v>1000</v>
      </c>
      <c r="P20" s="6" t="s">
        <v>203</v>
      </c>
      <c r="Q20" s="6" t="s">
        <v>213</v>
      </c>
    </row>
    <row r="21" spans="2:23">
      <c r="B21" s="65" t="s">
        <v>52</v>
      </c>
      <c r="C21" s="75"/>
      <c r="D21" s="65">
        <f>T8</f>
        <v>0.69960000000000011</v>
      </c>
      <c r="E21" s="64" t="s">
        <v>8</v>
      </c>
      <c r="F21" s="70">
        <v>400</v>
      </c>
      <c r="K21" s="6" t="s">
        <v>201</v>
      </c>
      <c r="L21" s="6"/>
      <c r="M21" s="135"/>
      <c r="N21" s="136"/>
      <c r="O21" s="26">
        <v>400</v>
      </c>
      <c r="P21" s="6" t="s">
        <v>203</v>
      </c>
      <c r="Q21" s="6" t="s">
        <v>214</v>
      </c>
    </row>
    <row r="22" spans="2:23">
      <c r="B22" s="65" t="s">
        <v>185</v>
      </c>
      <c r="C22" s="75"/>
      <c r="D22" s="65">
        <v>8</v>
      </c>
      <c r="E22" s="64" t="s">
        <v>136</v>
      </c>
      <c r="F22" s="70">
        <v>0</v>
      </c>
      <c r="K22" s="6" t="s">
        <v>200</v>
      </c>
      <c r="L22" s="6">
        <v>10</v>
      </c>
      <c r="M22" s="135">
        <v>800</v>
      </c>
      <c r="N22" s="136"/>
      <c r="O22" s="26">
        <v>0</v>
      </c>
      <c r="P22" s="6"/>
      <c r="Q22" s="6"/>
    </row>
    <row r="23" spans="2:23" ht="16" thickBot="1">
      <c r="B23" s="65" t="s">
        <v>13</v>
      </c>
      <c r="C23" s="75"/>
      <c r="D23" s="65">
        <v>3</v>
      </c>
      <c r="E23" s="64" t="s">
        <v>8</v>
      </c>
      <c r="F23" s="71">
        <v>0</v>
      </c>
      <c r="K23" s="6" t="s">
        <v>199</v>
      </c>
      <c r="L23" s="6">
        <v>5.5</v>
      </c>
      <c r="M23" s="135">
        <v>0</v>
      </c>
      <c r="N23" s="136"/>
      <c r="O23" s="51">
        <v>0</v>
      </c>
      <c r="P23" s="49"/>
      <c r="Q23" s="6"/>
    </row>
    <row r="24" spans="2:23" ht="16" thickBot="1">
      <c r="B24" s="66" t="s">
        <v>23</v>
      </c>
      <c r="C24" s="76"/>
      <c r="D24" s="66">
        <v>22</v>
      </c>
      <c r="E24" s="68" t="s">
        <v>136</v>
      </c>
      <c r="F24" s="72">
        <v>0</v>
      </c>
      <c r="K24" s="6" t="s">
        <v>200</v>
      </c>
      <c r="L24" s="6">
        <v>25</v>
      </c>
      <c r="M24" s="135">
        <v>400</v>
      </c>
      <c r="N24" s="136"/>
      <c r="O24" s="26">
        <v>0</v>
      </c>
      <c r="P24" s="6"/>
      <c r="Q24" s="6"/>
      <c r="S24" s="57"/>
      <c r="U24" s="130" t="s">
        <v>239</v>
      </c>
      <c r="V24" s="131"/>
      <c r="W24" s="132"/>
    </row>
    <row r="25" spans="2:23" ht="16" thickBot="1">
      <c r="B25" s="24"/>
      <c r="D25" s="24"/>
      <c r="E25" s="55"/>
      <c r="F25" s="56">
        <f>SUM(F19,F21)</f>
        <v>1400</v>
      </c>
      <c r="K25" s="24"/>
      <c r="L25" s="24"/>
      <c r="M25" s="138">
        <f>SUM(M17:N24)</f>
        <v>23660</v>
      </c>
      <c r="N25" s="138"/>
      <c r="O25" s="56">
        <f>SUM(O19,O21)</f>
        <v>1400</v>
      </c>
      <c r="P25" s="24"/>
      <c r="Q25" s="24"/>
      <c r="S25" s="58"/>
      <c r="U25" s="127">
        <v>25060</v>
      </c>
      <c r="V25" s="128"/>
      <c r="W25" s="129"/>
    </row>
    <row r="27" spans="2:23">
      <c r="B27" s="14" t="s">
        <v>188</v>
      </c>
      <c r="C27" s="6"/>
      <c r="D27" s="43" t="s">
        <v>189</v>
      </c>
      <c r="K27" s="14" t="s">
        <v>220</v>
      </c>
      <c r="L27" s="43" t="s">
        <v>222</v>
      </c>
      <c r="M27" s="137" t="s">
        <v>198</v>
      </c>
      <c r="N27" s="137"/>
      <c r="O27" s="14" t="s">
        <v>221</v>
      </c>
      <c r="P27" s="43" t="s">
        <v>222</v>
      </c>
      <c r="Q27" s="137" t="s">
        <v>198</v>
      </c>
      <c r="R27" s="137"/>
      <c r="S27" s="26" t="s">
        <v>229</v>
      </c>
    </row>
    <row r="28" spans="2:23">
      <c r="B28" s="6" t="s">
        <v>25</v>
      </c>
      <c r="C28" s="6"/>
      <c r="D28" s="6">
        <f>AB4</f>
        <v>11</v>
      </c>
      <c r="K28" s="6" t="s">
        <v>218</v>
      </c>
      <c r="L28" s="6"/>
      <c r="M28" s="134"/>
      <c r="N28" s="134"/>
      <c r="O28" s="6" t="s">
        <v>218</v>
      </c>
      <c r="P28" s="6"/>
      <c r="Q28" s="134"/>
      <c r="R28" s="134"/>
      <c r="S28" s="26">
        <v>1100</v>
      </c>
    </row>
    <row r="29" spans="2:23">
      <c r="B29" s="6" t="s">
        <v>14</v>
      </c>
      <c r="C29" s="6"/>
      <c r="D29" s="6">
        <f>AB5+AB6+AB11+AF8+AF9</f>
        <v>130.42000000000002</v>
      </c>
      <c r="K29" s="6" t="s">
        <v>219</v>
      </c>
      <c r="L29" s="6">
        <v>1</v>
      </c>
      <c r="M29" s="134">
        <v>0</v>
      </c>
      <c r="N29" s="134"/>
      <c r="O29" s="6" t="s">
        <v>219</v>
      </c>
      <c r="P29" s="6">
        <v>2</v>
      </c>
      <c r="Q29" s="134" t="s">
        <v>223</v>
      </c>
      <c r="R29" s="134"/>
      <c r="S29" s="26"/>
    </row>
    <row r="30" spans="2:23">
      <c r="B30" s="6" t="s">
        <v>40</v>
      </c>
      <c r="C30" s="6"/>
      <c r="D30" s="6">
        <f>AB7+AB12</f>
        <v>12.1</v>
      </c>
      <c r="K30" s="6" t="s">
        <v>224</v>
      </c>
      <c r="L30" s="6"/>
      <c r="M30" s="134">
        <v>0</v>
      </c>
      <c r="N30" s="134"/>
      <c r="O30" s="6" t="s">
        <v>225</v>
      </c>
      <c r="P30" s="6">
        <v>1</v>
      </c>
      <c r="Q30" s="134">
        <v>200</v>
      </c>
      <c r="R30" s="134"/>
      <c r="S30" s="26"/>
    </row>
    <row r="31" spans="2:23" ht="16" thickBot="1">
      <c r="B31" s="6" t="s">
        <v>192</v>
      </c>
      <c r="C31" s="6"/>
      <c r="D31" s="6">
        <f>AB8+AB9</f>
        <v>2</v>
      </c>
      <c r="K31" s="6" t="s">
        <v>227</v>
      </c>
      <c r="L31" s="6">
        <v>5</v>
      </c>
      <c r="M31" s="134">
        <v>0</v>
      </c>
      <c r="N31" s="134"/>
      <c r="O31" s="6" t="s">
        <v>226</v>
      </c>
      <c r="P31" s="6">
        <v>1</v>
      </c>
      <c r="Q31" s="134" t="s">
        <v>223</v>
      </c>
      <c r="R31" s="134"/>
      <c r="S31" s="26"/>
    </row>
    <row r="32" spans="2:23">
      <c r="B32" s="6" t="s">
        <v>99</v>
      </c>
      <c r="C32" s="6"/>
      <c r="D32" s="6">
        <f>AB10+AF10</f>
        <v>10</v>
      </c>
      <c r="K32" s="6" t="s">
        <v>228</v>
      </c>
      <c r="L32" s="6"/>
      <c r="M32" s="134"/>
      <c r="N32" s="134"/>
      <c r="O32" s="6" t="s">
        <v>228</v>
      </c>
      <c r="P32" s="6"/>
      <c r="Q32" s="134"/>
      <c r="R32" s="134"/>
      <c r="S32" s="26">
        <v>3000</v>
      </c>
      <c r="U32" s="130" t="s">
        <v>240</v>
      </c>
      <c r="V32" s="131"/>
      <c r="W32" s="132"/>
    </row>
    <row r="33" spans="2:23" ht="16" thickBot="1">
      <c r="P33" s="24"/>
      <c r="Q33" s="133">
        <f>Q30</f>
        <v>200</v>
      </c>
      <c r="R33" s="133"/>
      <c r="S33" s="2">
        <f>SUM(S28:S32)</f>
        <v>4100</v>
      </c>
      <c r="U33" s="124">
        <f>Q33+S33</f>
        <v>4300</v>
      </c>
      <c r="V33" s="125"/>
      <c r="W33" s="126"/>
    </row>
    <row r="34" spans="2:23">
      <c r="P34" s="24"/>
      <c r="Q34" s="24"/>
    </row>
    <row r="35" spans="2:23">
      <c r="B35" s="14" t="s">
        <v>190</v>
      </c>
      <c r="C35" s="6"/>
      <c r="D35" s="43" t="s">
        <v>189</v>
      </c>
      <c r="E35" s="137" t="s">
        <v>191</v>
      </c>
      <c r="F35" s="137"/>
      <c r="G35" s="137"/>
      <c r="H35" s="137"/>
      <c r="K35" s="14" t="s">
        <v>230</v>
      </c>
      <c r="L35" s="43"/>
      <c r="M35" s="137" t="s">
        <v>232</v>
      </c>
      <c r="N35" s="137"/>
      <c r="O35" s="52" t="s">
        <v>235</v>
      </c>
      <c r="P35" s="52" t="s">
        <v>236</v>
      </c>
      <c r="Q35" s="52"/>
      <c r="R35" s="54" t="s">
        <v>237</v>
      </c>
    </row>
    <row r="36" spans="2:23">
      <c r="B36" s="6" t="s">
        <v>194</v>
      </c>
      <c r="C36" s="6"/>
      <c r="D36" s="6">
        <f>AB4</f>
        <v>11</v>
      </c>
      <c r="E36" s="139">
        <f>AD4</f>
        <v>3</v>
      </c>
      <c r="F36" s="139"/>
      <c r="G36" s="139"/>
      <c r="H36" s="139"/>
      <c r="K36" s="6" t="s">
        <v>231</v>
      </c>
      <c r="L36" s="6">
        <v>1</v>
      </c>
      <c r="M36" s="134" t="s">
        <v>231</v>
      </c>
      <c r="N36" s="134"/>
      <c r="O36" s="53"/>
      <c r="P36" s="6"/>
      <c r="Q36" s="6"/>
      <c r="R36" s="6">
        <v>50</v>
      </c>
      <c r="S36" s="26">
        <f>R36*D36</f>
        <v>550</v>
      </c>
    </row>
    <row r="37" spans="2:23">
      <c r="B37" s="6" t="s">
        <v>193</v>
      </c>
      <c r="C37" s="6"/>
      <c r="D37" s="6">
        <v>2</v>
      </c>
      <c r="E37" s="139">
        <f>AD8</f>
        <v>3</v>
      </c>
      <c r="F37" s="139"/>
      <c r="G37" s="139"/>
      <c r="H37" s="139"/>
      <c r="K37" s="6" t="s">
        <v>231</v>
      </c>
      <c r="L37" s="6">
        <v>1</v>
      </c>
      <c r="M37" s="134" t="s">
        <v>233</v>
      </c>
      <c r="N37" s="134"/>
      <c r="O37" s="53" t="s">
        <v>267</v>
      </c>
      <c r="P37" s="6" t="s">
        <v>238</v>
      </c>
      <c r="Q37" s="6"/>
      <c r="R37" s="6"/>
      <c r="S37" s="26"/>
    </row>
    <row r="38" spans="2:23">
      <c r="B38" s="6" t="s">
        <v>15</v>
      </c>
      <c r="C38" s="6"/>
      <c r="D38" s="6">
        <f>AB5+AB6+AB11</f>
        <v>97.92</v>
      </c>
      <c r="E38" s="139">
        <f>AD5</f>
        <v>0</v>
      </c>
      <c r="F38" s="139"/>
      <c r="G38" s="139"/>
      <c r="H38" s="139"/>
      <c r="K38" s="53" t="s">
        <v>233</v>
      </c>
      <c r="L38" s="53">
        <v>3</v>
      </c>
      <c r="M38" s="134"/>
      <c r="N38" s="134"/>
      <c r="O38" s="53"/>
      <c r="P38" s="6"/>
      <c r="Q38" s="6"/>
      <c r="R38" s="6"/>
      <c r="S38" s="26"/>
    </row>
    <row r="39" spans="2:23">
      <c r="B39" s="6" t="s">
        <v>41</v>
      </c>
      <c r="C39" s="6"/>
      <c r="D39" s="6">
        <f>AB7</f>
        <v>6.6</v>
      </c>
      <c r="E39" s="139">
        <f>AD7</f>
        <v>1</v>
      </c>
      <c r="F39" s="139"/>
      <c r="G39" s="139"/>
      <c r="H39" s="139"/>
      <c r="K39" s="47" t="s">
        <v>233</v>
      </c>
      <c r="L39" s="6">
        <v>1</v>
      </c>
      <c r="M39" s="134"/>
      <c r="N39" s="134"/>
      <c r="O39" s="53"/>
      <c r="P39" s="6"/>
      <c r="Q39" s="6"/>
      <c r="R39" s="6"/>
      <c r="S39" s="26"/>
    </row>
    <row r="40" spans="2:23">
      <c r="B40" s="6" t="s">
        <v>41</v>
      </c>
      <c r="C40" s="6"/>
      <c r="D40" s="6">
        <f>AB12</f>
        <v>5.5</v>
      </c>
      <c r="E40" s="139">
        <f>AD12</f>
        <v>2</v>
      </c>
      <c r="F40" s="139"/>
      <c r="G40" s="139"/>
      <c r="H40" s="139"/>
      <c r="K40" s="47" t="s">
        <v>231</v>
      </c>
      <c r="L40" s="6">
        <v>2</v>
      </c>
      <c r="M40" s="134" t="s">
        <v>233</v>
      </c>
      <c r="N40" s="134"/>
      <c r="O40" s="53" t="s">
        <v>234</v>
      </c>
      <c r="P40" s="6" t="s">
        <v>238</v>
      </c>
      <c r="Q40" s="6"/>
      <c r="R40" s="6"/>
      <c r="S40" s="26"/>
    </row>
    <row r="41" spans="2:23" ht="16" thickBot="1">
      <c r="B41" s="27" t="s">
        <v>70</v>
      </c>
      <c r="C41" s="6"/>
      <c r="D41" s="6">
        <f>AF8+AF9</f>
        <v>32.5</v>
      </c>
      <c r="E41" s="139">
        <f>AH8</f>
        <v>2</v>
      </c>
      <c r="F41" s="139"/>
      <c r="G41" s="139"/>
      <c r="H41" s="139"/>
      <c r="K41" s="6" t="s">
        <v>231</v>
      </c>
      <c r="L41" s="6">
        <v>1</v>
      </c>
      <c r="M41" s="134" t="s">
        <v>233</v>
      </c>
      <c r="N41" s="134"/>
      <c r="O41" s="53" t="s">
        <v>268</v>
      </c>
      <c r="P41" s="6" t="s">
        <v>238</v>
      </c>
      <c r="Q41" s="6"/>
      <c r="R41" s="6"/>
      <c r="S41" s="26"/>
    </row>
    <row r="42" spans="2:23">
      <c r="B42" s="27" t="s">
        <v>195</v>
      </c>
      <c r="C42" s="6"/>
      <c r="D42" s="6">
        <f>AF10+AB10</f>
        <v>10</v>
      </c>
      <c r="E42" s="139">
        <f>AH10</f>
        <v>4</v>
      </c>
      <c r="F42" s="139"/>
      <c r="G42" s="139"/>
      <c r="H42" s="139"/>
      <c r="K42" s="47" t="s">
        <v>231</v>
      </c>
      <c r="L42" s="6">
        <v>0</v>
      </c>
      <c r="M42" s="134" t="s">
        <v>231</v>
      </c>
      <c r="N42" s="134"/>
      <c r="O42" s="53"/>
      <c r="P42" s="6"/>
      <c r="Q42" s="6"/>
      <c r="R42" s="6">
        <v>75</v>
      </c>
      <c r="S42" s="26">
        <f>R42*D42</f>
        <v>750</v>
      </c>
      <c r="U42" s="130" t="s">
        <v>241</v>
      </c>
      <c r="V42" s="131"/>
      <c r="W42" s="132"/>
    </row>
    <row r="43" spans="2:23" ht="16" thickBot="1">
      <c r="O43" s="48"/>
      <c r="S43" s="2">
        <f>SUM(S36:S42)</f>
        <v>1300</v>
      </c>
      <c r="U43" s="124">
        <f>Q43+S43</f>
        <v>1300</v>
      </c>
      <c r="V43" s="125"/>
      <c r="W43" s="126"/>
    </row>
    <row r="44" spans="2:23" ht="16" thickBot="1"/>
    <row r="45" spans="2:23">
      <c r="U45" s="130" t="s">
        <v>242</v>
      </c>
      <c r="V45" s="131"/>
      <c r="W45" s="132"/>
    </row>
    <row r="46" spans="2:23" ht="16" thickBot="1">
      <c r="U46" s="124">
        <f>U25+U33+U43</f>
        <v>30660</v>
      </c>
      <c r="V46" s="125"/>
      <c r="W46" s="126"/>
    </row>
  </sheetData>
  <mergeCells count="49">
    <mergeCell ref="D15:E15"/>
    <mergeCell ref="M15:N15"/>
    <mergeCell ref="M16:N16"/>
    <mergeCell ref="M17:N17"/>
    <mergeCell ref="M18:N18"/>
    <mergeCell ref="M19:N19"/>
    <mergeCell ref="E41:H41"/>
    <mergeCell ref="E42:H42"/>
    <mergeCell ref="M35:N35"/>
    <mergeCell ref="M36:N36"/>
    <mergeCell ref="M37:N37"/>
    <mergeCell ref="M38:N38"/>
    <mergeCell ref="M39:N39"/>
    <mergeCell ref="M41:N41"/>
    <mergeCell ref="M42:N42"/>
    <mergeCell ref="E35:H35"/>
    <mergeCell ref="E36:H36"/>
    <mergeCell ref="E38:H38"/>
    <mergeCell ref="E39:H39"/>
    <mergeCell ref="E37:H37"/>
    <mergeCell ref="E40:H40"/>
    <mergeCell ref="Q27:R27"/>
    <mergeCell ref="M25:N25"/>
    <mergeCell ref="M27:N27"/>
    <mergeCell ref="M28:N28"/>
    <mergeCell ref="M29:N29"/>
    <mergeCell ref="M40:N40"/>
    <mergeCell ref="M20:N20"/>
    <mergeCell ref="M21:N21"/>
    <mergeCell ref="M22:N22"/>
    <mergeCell ref="M23:N23"/>
    <mergeCell ref="M24:N24"/>
    <mergeCell ref="M30:N30"/>
    <mergeCell ref="M31:N31"/>
    <mergeCell ref="M32:N32"/>
    <mergeCell ref="Q33:R33"/>
    <mergeCell ref="U42:W42"/>
    <mergeCell ref="U43:W43"/>
    <mergeCell ref="U45:W45"/>
    <mergeCell ref="Q28:R28"/>
    <mergeCell ref="Q29:R29"/>
    <mergeCell ref="Q30:R30"/>
    <mergeCell ref="Q31:R31"/>
    <mergeCell ref="Q32:R32"/>
    <mergeCell ref="U46:W46"/>
    <mergeCell ref="U25:W25"/>
    <mergeCell ref="U24:W24"/>
    <mergeCell ref="U32:W32"/>
    <mergeCell ref="U33:W3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"/>
  <sheetViews>
    <sheetView workbookViewId="0">
      <selection activeCell="C17" sqref="C17"/>
    </sheetView>
  </sheetViews>
  <sheetFormatPr baseColWidth="10" defaultRowHeight="15" x14ac:dyDescent="0"/>
  <cols>
    <col min="1" max="1" width="28" customWidth="1"/>
    <col min="2" max="2" width="0.5" style="5" customWidth="1"/>
    <col min="3" max="3" width="4.6640625" customWidth="1"/>
    <col min="4" max="4" width="4.6640625" style="18" customWidth="1"/>
    <col min="5" max="5" width="5.83203125" customWidth="1"/>
    <col min="6" max="6" width="1.1640625" customWidth="1"/>
    <col min="7" max="7" width="4.6640625" customWidth="1"/>
    <col min="8" max="8" width="4.6640625" style="18" customWidth="1"/>
    <col min="9" max="9" width="4.6640625" customWidth="1"/>
    <col min="10" max="10" width="36.5" customWidth="1"/>
    <col min="11" max="11" width="5.33203125" customWidth="1"/>
    <col min="12" max="13" width="4.6640625" customWidth="1"/>
    <col min="14" max="14" width="36" style="2" customWidth="1"/>
    <col min="15" max="15" width="6" customWidth="1"/>
    <col min="16" max="17" width="4.6640625" customWidth="1"/>
    <col min="18" max="18" width="41.33203125" style="2" customWidth="1"/>
    <col min="19" max="19" width="5.1640625" customWidth="1"/>
    <col min="20" max="21" width="4.6640625" customWidth="1"/>
    <col min="22" max="22" width="24.6640625" style="2" customWidth="1"/>
    <col min="23" max="23" width="6.1640625" customWidth="1"/>
    <col min="24" max="25" width="4.6640625" customWidth="1"/>
    <col min="26" max="26" width="29.33203125" customWidth="1"/>
    <col min="27" max="27" width="4.6640625" customWidth="1"/>
    <col min="28" max="28" width="14.1640625" customWidth="1"/>
    <col min="29" max="29" width="7.1640625" customWidth="1"/>
    <col min="30" max="30" width="33.83203125" customWidth="1"/>
    <col min="31" max="31" width="7.1640625" customWidth="1"/>
    <col min="32" max="32" width="14.1640625" customWidth="1"/>
    <col min="33" max="33" width="7.1640625" customWidth="1"/>
    <col min="34" max="34" width="27.83203125" customWidth="1"/>
    <col min="35" max="35" width="7.1640625" customWidth="1"/>
    <col min="36" max="36" width="12.33203125" customWidth="1"/>
    <col min="37" max="37" width="7.1640625" customWidth="1"/>
    <col min="38" max="38" width="14.1640625" customWidth="1"/>
    <col min="39" max="39" width="15.1640625" customWidth="1"/>
    <col min="42" max="42" width="8.83203125" customWidth="1"/>
  </cols>
  <sheetData>
    <row r="1" spans="1:37" ht="153" customHeight="1">
      <c r="A1" s="6"/>
      <c r="B1" s="6"/>
      <c r="C1" s="15" t="s">
        <v>6</v>
      </c>
      <c r="D1" s="19" t="s">
        <v>5</v>
      </c>
      <c r="E1" s="15" t="s">
        <v>7</v>
      </c>
      <c r="F1" s="15"/>
      <c r="G1" s="15" t="s">
        <v>3</v>
      </c>
      <c r="H1" s="19" t="s">
        <v>2</v>
      </c>
      <c r="I1" s="15" t="s">
        <v>8</v>
      </c>
      <c r="J1" s="1" t="s">
        <v>17</v>
      </c>
      <c r="K1" s="1" t="s">
        <v>19</v>
      </c>
      <c r="L1" s="1" t="s">
        <v>21</v>
      </c>
      <c r="M1" s="4" t="s">
        <v>11</v>
      </c>
      <c r="N1" s="3" t="s">
        <v>26</v>
      </c>
      <c r="O1" s="1" t="s">
        <v>19</v>
      </c>
      <c r="P1" s="1" t="s">
        <v>21</v>
      </c>
      <c r="Q1" s="4" t="s">
        <v>11</v>
      </c>
      <c r="R1" s="3" t="s">
        <v>48</v>
      </c>
      <c r="S1" s="1" t="s">
        <v>19</v>
      </c>
      <c r="T1" s="1" t="s">
        <v>21</v>
      </c>
      <c r="U1" s="4" t="s">
        <v>11</v>
      </c>
      <c r="V1" s="3" t="s">
        <v>49</v>
      </c>
      <c r="W1" s="1" t="s">
        <v>19</v>
      </c>
      <c r="X1" s="1" t="s">
        <v>21</v>
      </c>
      <c r="Y1" s="4" t="s">
        <v>11</v>
      </c>
      <c r="Z1" s="1" t="s">
        <v>122</v>
      </c>
      <c r="AA1" s="1" t="s">
        <v>9</v>
      </c>
      <c r="AB1" s="1" t="s">
        <v>10</v>
      </c>
      <c r="AC1" s="1" t="s">
        <v>42</v>
      </c>
      <c r="AD1" s="1" t="s">
        <v>123</v>
      </c>
      <c r="AE1" s="1" t="s">
        <v>9</v>
      </c>
      <c r="AF1" s="1" t="s">
        <v>10</v>
      </c>
      <c r="AG1" s="1" t="s">
        <v>42</v>
      </c>
      <c r="AH1" s="1" t="s">
        <v>124</v>
      </c>
      <c r="AI1" s="1" t="s">
        <v>9</v>
      </c>
      <c r="AJ1" s="1" t="s">
        <v>10</v>
      </c>
      <c r="AK1" s="1" t="s">
        <v>42</v>
      </c>
    </row>
    <row r="2" spans="1:37" s="10" customFormat="1" ht="4" customHeight="1">
      <c r="A2" s="6"/>
      <c r="B2" s="6"/>
      <c r="C2" s="6"/>
      <c r="D2" s="21"/>
      <c r="E2" s="6"/>
      <c r="F2" s="6"/>
      <c r="G2" s="6"/>
      <c r="H2" s="21"/>
      <c r="I2" s="6"/>
      <c r="M2" s="11"/>
      <c r="N2" s="12"/>
      <c r="O2" s="11"/>
      <c r="P2" s="11"/>
      <c r="Q2" s="11"/>
      <c r="R2" s="12"/>
      <c r="S2" s="11"/>
      <c r="T2" s="11"/>
      <c r="U2" s="11"/>
      <c r="V2" s="12"/>
      <c r="W2" s="11"/>
      <c r="X2" s="11"/>
      <c r="Y2" s="11"/>
    </row>
    <row r="3" spans="1:37" s="10" customFormat="1">
      <c r="A3" s="14" t="s">
        <v>0</v>
      </c>
      <c r="B3" s="14"/>
      <c r="C3" s="6"/>
      <c r="D3" s="21"/>
      <c r="E3" s="6"/>
      <c r="F3" s="6"/>
      <c r="G3" s="6"/>
      <c r="H3" s="21"/>
      <c r="I3" s="6"/>
      <c r="N3" s="12"/>
      <c r="R3" s="12"/>
      <c r="V3" s="12"/>
    </row>
    <row r="4" spans="1:37">
      <c r="A4" s="6" t="s">
        <v>4</v>
      </c>
      <c r="B4" s="6"/>
      <c r="C4" s="6">
        <v>7</v>
      </c>
      <c r="D4" s="21">
        <v>4</v>
      </c>
      <c r="E4" s="6">
        <v>0.2</v>
      </c>
      <c r="F4" s="6"/>
      <c r="G4" s="6"/>
      <c r="H4" s="21"/>
      <c r="I4" s="14">
        <f>C4*D4*E4</f>
        <v>5.6000000000000005</v>
      </c>
      <c r="J4" s="6" t="s">
        <v>13</v>
      </c>
      <c r="K4" s="6">
        <f>I4</f>
        <v>5.6000000000000005</v>
      </c>
      <c r="L4" s="6" t="s">
        <v>8</v>
      </c>
      <c r="M4" s="25" t="s">
        <v>12</v>
      </c>
      <c r="N4" s="26"/>
      <c r="O4" s="6"/>
      <c r="P4" s="6"/>
      <c r="Q4" s="6"/>
      <c r="R4" s="26"/>
      <c r="S4" s="6"/>
      <c r="T4" s="6"/>
      <c r="U4" s="6"/>
      <c r="V4" s="26"/>
      <c r="W4" s="6"/>
      <c r="X4" s="6"/>
      <c r="Y4" s="6"/>
      <c r="Z4" s="6" t="s">
        <v>14</v>
      </c>
      <c r="AA4" s="6">
        <f>I4*8</f>
        <v>44.800000000000004</v>
      </c>
      <c r="AB4" s="6" t="s">
        <v>15</v>
      </c>
      <c r="AC4" s="6">
        <v>0</v>
      </c>
      <c r="AD4" s="6"/>
      <c r="AE4" s="6"/>
      <c r="AF4" s="6"/>
      <c r="AG4" s="6"/>
      <c r="AH4" s="6"/>
      <c r="AI4" s="6"/>
      <c r="AJ4" s="6"/>
      <c r="AK4" s="6"/>
    </row>
    <row r="5" spans="1:37">
      <c r="A5" s="22" t="s">
        <v>103</v>
      </c>
      <c r="B5" s="14"/>
      <c r="C5" s="6">
        <v>7</v>
      </c>
      <c r="D5" s="21">
        <v>4</v>
      </c>
      <c r="E5" s="6">
        <v>0.15</v>
      </c>
      <c r="F5" s="6"/>
      <c r="G5" s="6"/>
      <c r="H5" s="21"/>
      <c r="I5" s="14">
        <f>C5*D5*E5</f>
        <v>4.2</v>
      </c>
      <c r="J5" s="6" t="s">
        <v>102</v>
      </c>
      <c r="K5" s="6">
        <f>I5</f>
        <v>4.2</v>
      </c>
      <c r="L5" s="6" t="s">
        <v>8</v>
      </c>
      <c r="M5" s="25" t="s">
        <v>45</v>
      </c>
      <c r="N5" s="26"/>
      <c r="O5" s="6"/>
      <c r="P5" s="6"/>
      <c r="Q5" s="6"/>
      <c r="R5" s="26"/>
      <c r="S5" s="6"/>
      <c r="T5" s="6"/>
      <c r="U5" s="6"/>
      <c r="V5" s="26"/>
      <c r="W5" s="6"/>
      <c r="X5" s="6"/>
      <c r="Y5" s="6"/>
      <c r="Z5" s="6" t="s">
        <v>107</v>
      </c>
      <c r="AA5" s="6">
        <f>I5*8</f>
        <v>33.6</v>
      </c>
      <c r="AB5" s="6" t="s">
        <v>108</v>
      </c>
      <c r="AC5" s="6">
        <v>2</v>
      </c>
      <c r="AD5" s="6"/>
      <c r="AE5" s="6"/>
      <c r="AF5" s="6"/>
      <c r="AG5" s="6"/>
      <c r="AH5" s="6"/>
      <c r="AI5" s="6"/>
      <c r="AJ5" s="6"/>
      <c r="AK5" s="6"/>
    </row>
    <row r="6" spans="1:37">
      <c r="A6" s="6" t="s">
        <v>104</v>
      </c>
      <c r="B6" s="6"/>
      <c r="C6" s="6">
        <v>7</v>
      </c>
      <c r="D6" s="21">
        <v>4</v>
      </c>
      <c r="E6" s="6">
        <v>0.1</v>
      </c>
      <c r="F6" s="6"/>
      <c r="G6" s="6"/>
      <c r="H6" s="21">
        <v>11</v>
      </c>
      <c r="I6" s="14">
        <f>H6*E6</f>
        <v>1.1000000000000001</v>
      </c>
      <c r="J6" s="6" t="s">
        <v>44</v>
      </c>
      <c r="K6" s="6">
        <v>1.1000000000000001</v>
      </c>
      <c r="L6" s="6" t="s">
        <v>8</v>
      </c>
      <c r="M6" s="25" t="s">
        <v>45</v>
      </c>
      <c r="N6" s="26"/>
      <c r="O6" s="6"/>
      <c r="P6" s="6"/>
      <c r="Q6" s="6"/>
      <c r="R6" s="26"/>
      <c r="S6" s="6"/>
      <c r="T6" s="6"/>
      <c r="U6" s="6"/>
      <c r="V6" s="26"/>
      <c r="W6" s="6"/>
      <c r="X6" s="6"/>
      <c r="Y6" s="6"/>
      <c r="Z6" s="6" t="s">
        <v>109</v>
      </c>
      <c r="AA6" s="6">
        <f>I6*8</f>
        <v>8.8000000000000007</v>
      </c>
      <c r="AB6" s="6" t="s">
        <v>15</v>
      </c>
      <c r="AC6" s="6">
        <v>2</v>
      </c>
      <c r="AD6" s="6"/>
      <c r="AE6" s="6"/>
      <c r="AF6" s="6"/>
      <c r="AG6" s="6"/>
      <c r="AH6" s="6"/>
      <c r="AI6" s="6"/>
      <c r="AJ6" s="6"/>
      <c r="AK6" s="6"/>
    </row>
    <row r="7" spans="1:37">
      <c r="A7" s="6" t="s">
        <v>27</v>
      </c>
      <c r="B7" s="6"/>
      <c r="C7" s="6">
        <v>7</v>
      </c>
      <c r="D7" s="21">
        <v>4</v>
      </c>
      <c r="E7" s="6"/>
      <c r="F7" s="6"/>
      <c r="G7" s="6"/>
      <c r="H7" s="20">
        <f>D7*C7</f>
        <v>28</v>
      </c>
      <c r="I7" s="14"/>
      <c r="J7" s="6"/>
      <c r="K7" s="6"/>
      <c r="L7" s="6"/>
      <c r="M7" s="25"/>
      <c r="N7" s="26"/>
      <c r="O7" s="6"/>
      <c r="P7" s="6"/>
      <c r="Q7" s="6"/>
      <c r="R7" s="26"/>
      <c r="S7" s="6"/>
      <c r="T7" s="6"/>
      <c r="U7" s="6"/>
      <c r="V7" s="26"/>
      <c r="W7" s="6"/>
      <c r="X7" s="6"/>
      <c r="Y7" s="6"/>
      <c r="Z7" s="6" t="s">
        <v>40</v>
      </c>
      <c r="AA7" s="6">
        <f>H7*0.5</f>
        <v>14</v>
      </c>
      <c r="AB7" s="6" t="s">
        <v>41</v>
      </c>
      <c r="AC7" s="6">
        <v>3</v>
      </c>
      <c r="AD7" s="6"/>
      <c r="AE7" s="6"/>
      <c r="AF7" s="6"/>
      <c r="AG7" s="6"/>
      <c r="AH7" s="6"/>
      <c r="AI7" s="6"/>
      <c r="AJ7" s="6"/>
      <c r="AK7" s="6"/>
    </row>
    <row r="8" spans="1:37">
      <c r="A8" s="6" t="s">
        <v>105</v>
      </c>
      <c r="B8" s="6"/>
      <c r="C8" s="6">
        <v>20</v>
      </c>
      <c r="D8" s="21"/>
      <c r="E8" s="6"/>
      <c r="F8" s="6"/>
      <c r="G8" s="14">
        <f>C8</f>
        <v>20</v>
      </c>
      <c r="H8" s="21"/>
      <c r="I8" s="14"/>
      <c r="J8" s="6" t="s">
        <v>110</v>
      </c>
      <c r="K8" s="6">
        <f>G8</f>
        <v>20</v>
      </c>
      <c r="L8" s="6" t="s">
        <v>24</v>
      </c>
      <c r="M8" s="25" t="s">
        <v>45</v>
      </c>
      <c r="N8" s="26" t="s">
        <v>111</v>
      </c>
      <c r="O8" s="6">
        <f>G8*1.5</f>
        <v>30</v>
      </c>
      <c r="P8" s="6" t="s">
        <v>22</v>
      </c>
      <c r="Q8" s="6"/>
      <c r="R8" s="26" t="s">
        <v>112</v>
      </c>
      <c r="S8" s="6">
        <f>G8*2</f>
        <v>40</v>
      </c>
      <c r="T8" s="6"/>
      <c r="U8" s="6"/>
      <c r="V8" s="6" t="s">
        <v>96</v>
      </c>
      <c r="W8" s="6">
        <v>8</v>
      </c>
      <c r="X8" s="6" t="s">
        <v>24</v>
      </c>
      <c r="Y8" s="6"/>
      <c r="Z8" s="6" t="s">
        <v>114</v>
      </c>
      <c r="AA8" s="6">
        <f>G8*0.1</f>
        <v>2</v>
      </c>
      <c r="AB8" s="6" t="s">
        <v>115</v>
      </c>
      <c r="AC8" s="6">
        <v>2</v>
      </c>
      <c r="AD8" s="6" t="s">
        <v>116</v>
      </c>
      <c r="AE8" s="6">
        <f>K8*0.1</f>
        <v>2</v>
      </c>
      <c r="AF8" s="6" t="s">
        <v>115</v>
      </c>
      <c r="AG8" s="6">
        <v>3</v>
      </c>
      <c r="AH8" s="6" t="s">
        <v>117</v>
      </c>
      <c r="AI8" s="6">
        <f>O8*0.05</f>
        <v>1.5</v>
      </c>
      <c r="AJ8" s="6" t="s">
        <v>115</v>
      </c>
      <c r="AK8" s="6">
        <v>3</v>
      </c>
    </row>
    <row r="9" spans="1:37">
      <c r="A9" s="6" t="s">
        <v>106</v>
      </c>
      <c r="B9" s="6"/>
      <c r="C9" s="6">
        <v>7</v>
      </c>
      <c r="D9" s="21">
        <v>4</v>
      </c>
      <c r="E9" s="6"/>
      <c r="F9" s="6"/>
      <c r="G9" s="6"/>
      <c r="H9" s="20">
        <f>D9*C9</f>
        <v>28</v>
      </c>
      <c r="I9" s="14"/>
      <c r="J9" s="6" t="s">
        <v>118</v>
      </c>
      <c r="K9" s="6">
        <f>H9*1.1</f>
        <v>30.800000000000004</v>
      </c>
      <c r="L9" s="6" t="s">
        <v>2</v>
      </c>
      <c r="M9" s="25" t="s">
        <v>45</v>
      </c>
      <c r="N9" s="26" t="s">
        <v>119</v>
      </c>
      <c r="O9" s="6">
        <v>40</v>
      </c>
      <c r="P9" s="6" t="s">
        <v>22</v>
      </c>
      <c r="Q9" s="6"/>
      <c r="R9" s="26" t="s">
        <v>131</v>
      </c>
      <c r="S9" s="6">
        <v>50</v>
      </c>
      <c r="T9" s="6" t="s">
        <v>24</v>
      </c>
      <c r="U9" s="6"/>
      <c r="V9" s="26"/>
      <c r="W9" s="6"/>
      <c r="X9" s="6"/>
      <c r="Y9" s="6"/>
      <c r="Z9" s="6" t="s">
        <v>121</v>
      </c>
      <c r="AA9" s="6">
        <f>H9*0.1</f>
        <v>2.8000000000000003</v>
      </c>
      <c r="AB9" s="6" t="s">
        <v>126</v>
      </c>
      <c r="AC9" s="6">
        <v>3</v>
      </c>
      <c r="AD9" s="6" t="s">
        <v>125</v>
      </c>
      <c r="AE9" s="6">
        <f>H9*0.15</f>
        <v>4.2</v>
      </c>
      <c r="AF9" s="6" t="s">
        <v>126</v>
      </c>
      <c r="AG9" s="6">
        <v>3</v>
      </c>
      <c r="AH9" s="6"/>
      <c r="AI9" s="6"/>
      <c r="AJ9" s="6"/>
      <c r="AK9" s="6"/>
    </row>
    <row r="10" spans="1:37">
      <c r="A10" s="22" t="s">
        <v>127</v>
      </c>
      <c r="B10" s="14"/>
      <c r="C10" s="6">
        <v>7</v>
      </c>
      <c r="D10" s="21">
        <v>4</v>
      </c>
      <c r="E10" s="6">
        <v>0.2</v>
      </c>
      <c r="F10" s="6"/>
      <c r="G10" s="6"/>
      <c r="H10" s="21"/>
      <c r="I10" s="14">
        <f>D10*C10*E10</f>
        <v>5.6000000000000005</v>
      </c>
      <c r="J10" s="6" t="s">
        <v>79</v>
      </c>
      <c r="K10" s="6">
        <f>300*I10</f>
        <v>1680.0000000000002</v>
      </c>
      <c r="L10" s="6" t="s">
        <v>67</v>
      </c>
      <c r="M10" s="25" t="s">
        <v>45</v>
      </c>
      <c r="N10" s="26" t="s">
        <v>81</v>
      </c>
      <c r="O10" s="25">
        <f>0.4*I10</f>
        <v>2.2400000000000002</v>
      </c>
      <c r="P10" s="25" t="s">
        <v>8</v>
      </c>
      <c r="Q10" s="25"/>
      <c r="R10" s="26" t="s">
        <v>80</v>
      </c>
      <c r="S10" s="25">
        <f>0.53*I10</f>
        <v>2.9680000000000004</v>
      </c>
      <c r="T10" s="25" t="s">
        <v>8</v>
      </c>
      <c r="U10" s="25"/>
      <c r="V10" s="26" t="s">
        <v>66</v>
      </c>
      <c r="W10" s="25">
        <v>227.5</v>
      </c>
      <c r="X10" s="25" t="s">
        <v>68</v>
      </c>
      <c r="Y10" s="25"/>
      <c r="Z10" s="6" t="s">
        <v>69</v>
      </c>
      <c r="AA10" s="6">
        <v>1</v>
      </c>
      <c r="AB10" s="6" t="s">
        <v>16</v>
      </c>
      <c r="AC10" s="6">
        <v>3</v>
      </c>
      <c r="AD10" s="6" t="s">
        <v>14</v>
      </c>
      <c r="AE10" s="6">
        <v>8.5</v>
      </c>
      <c r="AF10" s="6" t="s">
        <v>70</v>
      </c>
      <c r="AG10" s="6">
        <v>2</v>
      </c>
      <c r="AH10" s="6"/>
      <c r="AI10" s="6"/>
      <c r="AJ10" s="6"/>
      <c r="AK10" s="6"/>
    </row>
    <row r="11" spans="1:37">
      <c r="A11" s="22"/>
      <c r="B11" s="14"/>
      <c r="C11" s="6"/>
      <c r="D11" s="21"/>
      <c r="E11" s="6"/>
      <c r="F11" s="6"/>
      <c r="G11" s="6"/>
      <c r="H11" s="21"/>
      <c r="I11" s="6"/>
      <c r="J11" s="6"/>
      <c r="K11" s="6"/>
      <c r="L11" s="6"/>
      <c r="M11" s="6"/>
      <c r="N11" s="26"/>
      <c r="O11" s="6"/>
      <c r="P11" s="6"/>
      <c r="Q11" s="6"/>
      <c r="R11" s="26"/>
      <c r="S11" s="6"/>
      <c r="T11" s="6"/>
      <c r="U11" s="6"/>
      <c r="V11" s="2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7"/>
  <sheetViews>
    <sheetView workbookViewId="0">
      <selection activeCell="A4" sqref="A4:AK5"/>
    </sheetView>
  </sheetViews>
  <sheetFormatPr baseColWidth="10" defaultRowHeight="15" x14ac:dyDescent="0"/>
  <cols>
    <col min="1" max="1" width="28" customWidth="1"/>
    <col min="2" max="2" width="0.5" style="5" customWidth="1"/>
    <col min="3" max="3" width="4.6640625" customWidth="1"/>
    <col min="4" max="4" width="4.6640625" style="18" customWidth="1"/>
    <col min="5" max="5" width="5.83203125" customWidth="1"/>
    <col min="6" max="6" width="1.1640625" customWidth="1"/>
    <col min="7" max="7" width="4.6640625" customWidth="1"/>
    <col min="8" max="8" width="4.6640625" style="18" customWidth="1"/>
    <col min="9" max="9" width="4.6640625" customWidth="1"/>
    <col min="10" max="10" width="36.5" customWidth="1"/>
    <col min="11" max="11" width="5.33203125" customWidth="1"/>
    <col min="12" max="13" width="4.6640625" customWidth="1"/>
    <col min="14" max="14" width="36" style="2" customWidth="1"/>
    <col min="15" max="15" width="6" customWidth="1"/>
    <col min="16" max="17" width="4.6640625" customWidth="1"/>
    <col min="18" max="18" width="41.33203125" style="2" customWidth="1"/>
    <col min="19" max="19" width="5.1640625" customWidth="1"/>
    <col min="20" max="21" width="4.6640625" customWidth="1"/>
    <col min="22" max="22" width="24.6640625" style="2" customWidth="1"/>
    <col min="23" max="23" width="6.1640625" customWidth="1"/>
    <col min="24" max="25" width="4.6640625" customWidth="1"/>
    <col min="26" max="26" width="29.33203125" customWidth="1"/>
    <col min="27" max="27" width="4.6640625" customWidth="1"/>
    <col min="28" max="28" width="14.1640625" customWidth="1"/>
    <col min="29" max="29" width="7.1640625" customWidth="1"/>
    <col min="30" max="30" width="33.83203125" customWidth="1"/>
    <col min="31" max="31" width="7.1640625" customWidth="1"/>
    <col min="32" max="32" width="14.1640625" customWidth="1"/>
    <col min="33" max="33" width="7.1640625" customWidth="1"/>
    <col min="34" max="34" width="27.83203125" customWidth="1"/>
    <col min="35" max="35" width="7.1640625" customWidth="1"/>
    <col min="36" max="36" width="12.33203125" customWidth="1"/>
    <col min="37" max="37" width="7.1640625" customWidth="1"/>
    <col min="38" max="38" width="14.1640625" customWidth="1"/>
    <col min="39" max="39" width="15.1640625" customWidth="1"/>
    <col min="42" max="42" width="8.83203125" customWidth="1"/>
  </cols>
  <sheetData>
    <row r="1" spans="1:37" ht="153" customHeight="1">
      <c r="A1" s="6"/>
      <c r="B1" s="6"/>
      <c r="C1" s="15" t="s">
        <v>6</v>
      </c>
      <c r="D1" s="19" t="s">
        <v>5</v>
      </c>
      <c r="E1" s="15" t="s">
        <v>7</v>
      </c>
      <c r="F1" s="15"/>
      <c r="G1" s="15" t="s">
        <v>3</v>
      </c>
      <c r="H1" s="19" t="s">
        <v>2</v>
      </c>
      <c r="I1" s="15" t="s">
        <v>8</v>
      </c>
      <c r="J1" s="1" t="s">
        <v>17</v>
      </c>
      <c r="K1" s="1" t="s">
        <v>19</v>
      </c>
      <c r="L1" s="1" t="s">
        <v>21</v>
      </c>
      <c r="M1" s="4" t="s">
        <v>11</v>
      </c>
      <c r="N1" s="3" t="s">
        <v>26</v>
      </c>
      <c r="O1" s="1" t="s">
        <v>19</v>
      </c>
      <c r="P1" s="1" t="s">
        <v>21</v>
      </c>
      <c r="Q1" s="4" t="s">
        <v>11</v>
      </c>
      <c r="R1" s="3" t="s">
        <v>48</v>
      </c>
      <c r="S1" s="1" t="s">
        <v>19</v>
      </c>
      <c r="T1" s="1" t="s">
        <v>21</v>
      </c>
      <c r="U1" s="4" t="s">
        <v>11</v>
      </c>
      <c r="V1" s="3" t="s">
        <v>49</v>
      </c>
      <c r="W1" s="1" t="s">
        <v>19</v>
      </c>
      <c r="X1" s="1" t="s">
        <v>21</v>
      </c>
      <c r="Y1" s="4" t="s">
        <v>11</v>
      </c>
      <c r="Z1" s="1" t="s">
        <v>122</v>
      </c>
      <c r="AA1" s="1" t="s">
        <v>9</v>
      </c>
      <c r="AB1" s="1" t="s">
        <v>10</v>
      </c>
      <c r="AC1" s="1" t="s">
        <v>42</v>
      </c>
      <c r="AD1" s="1" t="s">
        <v>123</v>
      </c>
      <c r="AE1" s="1" t="s">
        <v>9</v>
      </c>
      <c r="AF1" s="1" t="s">
        <v>10</v>
      </c>
      <c r="AG1" s="1" t="s">
        <v>42</v>
      </c>
      <c r="AH1" s="1" t="s">
        <v>124</v>
      </c>
      <c r="AI1" s="1" t="s">
        <v>9</v>
      </c>
      <c r="AJ1" s="1" t="s">
        <v>10</v>
      </c>
      <c r="AK1" s="1" t="s">
        <v>42</v>
      </c>
    </row>
    <row r="2" spans="1:37" s="10" customFormat="1" ht="7" customHeight="1">
      <c r="A2" s="22"/>
      <c r="B2" s="14"/>
      <c r="C2" s="6"/>
      <c r="D2" s="21"/>
      <c r="E2" s="6"/>
      <c r="F2" s="6"/>
      <c r="G2" s="6"/>
      <c r="H2" s="21"/>
      <c r="I2" s="6"/>
      <c r="N2" s="12"/>
      <c r="R2" s="12"/>
      <c r="V2" s="12"/>
    </row>
    <row r="3" spans="1:37" s="10" customFormat="1">
      <c r="A3" s="14" t="s">
        <v>120</v>
      </c>
      <c r="B3" s="14"/>
      <c r="C3" s="6"/>
      <c r="D3" s="21"/>
      <c r="E3" s="6"/>
      <c r="F3" s="6"/>
      <c r="G3" s="6"/>
      <c r="H3" s="21"/>
      <c r="I3" s="6"/>
      <c r="N3" s="12"/>
      <c r="R3" s="12"/>
      <c r="V3" s="12"/>
    </row>
    <row r="4" spans="1:37">
      <c r="A4" s="22" t="s">
        <v>148</v>
      </c>
      <c r="B4" s="14"/>
      <c r="C4" s="6">
        <v>20</v>
      </c>
      <c r="D4" s="21"/>
      <c r="E4" s="6">
        <v>0.4</v>
      </c>
      <c r="F4" s="6"/>
      <c r="G4" s="6"/>
      <c r="H4" s="20">
        <f>E4*C4</f>
        <v>8</v>
      </c>
      <c r="I4" s="6"/>
      <c r="J4" s="6" t="s">
        <v>89</v>
      </c>
      <c r="K4" s="6">
        <f>100*H4</f>
        <v>800</v>
      </c>
      <c r="L4" s="6" t="s">
        <v>67</v>
      </c>
      <c r="M4" s="25" t="s">
        <v>45</v>
      </c>
      <c r="N4" s="26" t="s">
        <v>92</v>
      </c>
      <c r="O4" s="25">
        <f>0.23*H4</f>
        <v>1.84</v>
      </c>
      <c r="P4" s="25" t="s">
        <v>8</v>
      </c>
      <c r="Q4" s="25"/>
      <c r="R4" s="26" t="s">
        <v>82</v>
      </c>
      <c r="S4" s="25">
        <f>75*H4</f>
        <v>600</v>
      </c>
      <c r="T4" s="25" t="s">
        <v>68</v>
      </c>
      <c r="U4" s="25"/>
      <c r="V4" s="26" t="s">
        <v>85</v>
      </c>
      <c r="W4" s="6">
        <f>60*H4</f>
        <v>480</v>
      </c>
      <c r="X4" s="6" t="s">
        <v>22</v>
      </c>
      <c r="Y4" s="25"/>
      <c r="Z4" s="6" t="s">
        <v>69</v>
      </c>
      <c r="AA4" s="6">
        <v>1</v>
      </c>
      <c r="AB4" s="6" t="s">
        <v>16</v>
      </c>
      <c r="AC4" s="6">
        <v>3</v>
      </c>
      <c r="AD4" s="6" t="s">
        <v>14</v>
      </c>
      <c r="AE4" s="6">
        <f>3*8</f>
        <v>24</v>
      </c>
      <c r="AF4" s="6" t="s">
        <v>70</v>
      </c>
      <c r="AG4" s="6">
        <v>2</v>
      </c>
      <c r="AH4" s="6"/>
      <c r="AI4" s="6"/>
      <c r="AJ4" s="6"/>
      <c r="AK4" s="6"/>
    </row>
    <row r="5" spans="1:37">
      <c r="A5" s="6" t="s">
        <v>132</v>
      </c>
      <c r="B5" s="14"/>
      <c r="C5" s="6">
        <v>20</v>
      </c>
      <c r="D5" s="21"/>
      <c r="E5" s="6">
        <v>0.4</v>
      </c>
      <c r="F5" s="6"/>
      <c r="G5" s="6"/>
      <c r="H5" s="20">
        <f>E5*C5</f>
        <v>8</v>
      </c>
      <c r="I5" s="6"/>
      <c r="J5" s="6" t="s">
        <v>96</v>
      </c>
      <c r="K5" s="6">
        <v>8</v>
      </c>
      <c r="L5" s="6" t="s">
        <v>24</v>
      </c>
      <c r="M5" s="25" t="s">
        <v>45</v>
      </c>
      <c r="N5" s="26" t="s">
        <v>95</v>
      </c>
      <c r="O5" s="25">
        <v>8</v>
      </c>
      <c r="P5" s="25" t="s">
        <v>24</v>
      </c>
      <c r="Q5" s="25"/>
      <c r="R5" s="26" t="s">
        <v>51</v>
      </c>
      <c r="S5" s="25">
        <v>5</v>
      </c>
      <c r="T5" s="25" t="s">
        <v>68</v>
      </c>
      <c r="U5" s="25"/>
      <c r="V5" s="26"/>
      <c r="W5" s="25"/>
      <c r="X5" s="25"/>
      <c r="Y5" s="25"/>
      <c r="Z5" s="6" t="s">
        <v>99</v>
      </c>
      <c r="AA5" s="6">
        <f>0.75*H5</f>
        <v>6</v>
      </c>
      <c r="AB5" s="6" t="s">
        <v>97</v>
      </c>
      <c r="AC5" s="6">
        <v>4</v>
      </c>
      <c r="AD5" s="6" t="s">
        <v>100</v>
      </c>
      <c r="AE5" s="6">
        <f>0.25*H5</f>
        <v>2</v>
      </c>
      <c r="AF5" s="6" t="s">
        <v>98</v>
      </c>
      <c r="AG5" s="6">
        <v>4</v>
      </c>
      <c r="AH5" s="6"/>
      <c r="AI5" s="6"/>
      <c r="AJ5" s="6"/>
      <c r="AK5" s="6"/>
    </row>
    <row r="6" spans="1:37">
      <c r="A6" s="23" t="s">
        <v>133</v>
      </c>
      <c r="B6" s="14"/>
      <c r="C6" s="6">
        <v>2</v>
      </c>
      <c r="D6" s="21"/>
      <c r="E6" s="6">
        <v>1</v>
      </c>
      <c r="F6" s="6"/>
      <c r="G6" s="14">
        <v>5</v>
      </c>
      <c r="H6" s="21"/>
      <c r="I6" s="6"/>
      <c r="J6" s="6" t="s">
        <v>138</v>
      </c>
      <c r="K6" s="6">
        <v>5</v>
      </c>
      <c r="L6" s="6" t="s">
        <v>24</v>
      </c>
      <c r="M6" s="25" t="s">
        <v>45</v>
      </c>
      <c r="N6" s="26" t="s">
        <v>134</v>
      </c>
      <c r="O6" s="6">
        <v>6</v>
      </c>
      <c r="P6" s="6" t="s">
        <v>22</v>
      </c>
      <c r="Q6" s="6"/>
      <c r="R6" s="26"/>
      <c r="S6" s="6"/>
      <c r="T6" s="6"/>
      <c r="U6" s="6"/>
      <c r="V6" s="26"/>
      <c r="W6" s="6"/>
      <c r="X6" s="6"/>
      <c r="Y6" s="6"/>
      <c r="Z6" s="6" t="s">
        <v>146</v>
      </c>
      <c r="AA6" s="6">
        <f>G6*0.1</f>
        <v>0.5</v>
      </c>
      <c r="AB6" s="6" t="s">
        <v>115</v>
      </c>
      <c r="AC6" s="6">
        <v>2</v>
      </c>
      <c r="AD6" s="6" t="s">
        <v>116</v>
      </c>
      <c r="AE6" s="6">
        <f>K6*0.1</f>
        <v>0.5</v>
      </c>
      <c r="AF6" s="6" t="s">
        <v>115</v>
      </c>
      <c r="AG6" s="6">
        <v>3</v>
      </c>
      <c r="AH6" s="6"/>
      <c r="AI6" s="6"/>
      <c r="AJ6" s="6"/>
      <c r="AK6" s="6"/>
    </row>
    <row r="7" spans="1:37">
      <c r="A7" s="23" t="s">
        <v>128</v>
      </c>
      <c r="B7" s="14"/>
      <c r="C7" s="6"/>
      <c r="D7" s="21"/>
      <c r="E7" s="6"/>
      <c r="F7" s="6"/>
      <c r="G7" s="6"/>
      <c r="H7" s="21"/>
      <c r="I7" s="6"/>
      <c r="J7" s="26" t="s">
        <v>135</v>
      </c>
      <c r="K7" s="6">
        <v>5</v>
      </c>
      <c r="L7" s="6" t="s">
        <v>22</v>
      </c>
      <c r="M7" s="25" t="s">
        <v>45</v>
      </c>
      <c r="N7" s="26" t="s">
        <v>23</v>
      </c>
      <c r="O7" s="6">
        <v>2</v>
      </c>
      <c r="P7" s="6" t="s">
        <v>136</v>
      </c>
      <c r="Q7" s="6"/>
      <c r="R7" s="26"/>
      <c r="S7" s="6"/>
      <c r="T7" s="6"/>
      <c r="U7" s="6"/>
      <c r="V7" s="26"/>
      <c r="W7" s="6"/>
      <c r="X7" s="6"/>
      <c r="Y7" s="6"/>
      <c r="Z7" s="6" t="s">
        <v>137</v>
      </c>
      <c r="AA7" s="6">
        <v>0.5</v>
      </c>
      <c r="AB7" s="6" t="s">
        <v>115</v>
      </c>
      <c r="AC7" s="6"/>
      <c r="AD7" s="6" t="s">
        <v>139</v>
      </c>
      <c r="AE7" s="6">
        <f>K7*0.1</f>
        <v>0.5</v>
      </c>
      <c r="AF7" s="6" t="s">
        <v>115</v>
      </c>
      <c r="AG7" s="6">
        <v>2</v>
      </c>
      <c r="AH7" s="6"/>
      <c r="AI7" s="6"/>
      <c r="AJ7" s="6"/>
      <c r="AK7" s="6"/>
    </row>
    <row r="8" spans="1:37">
      <c r="A8" s="22" t="s">
        <v>140</v>
      </c>
      <c r="B8" s="14"/>
      <c r="C8" s="6">
        <v>20</v>
      </c>
      <c r="D8" s="21"/>
      <c r="E8" s="6">
        <v>1.2</v>
      </c>
      <c r="F8" s="6"/>
      <c r="G8" s="6"/>
      <c r="H8" s="20">
        <f>E8*C8</f>
        <v>24</v>
      </c>
      <c r="I8" s="6"/>
      <c r="J8" s="6" t="s">
        <v>89</v>
      </c>
      <c r="K8" s="6">
        <f>100*H8</f>
        <v>2400</v>
      </c>
      <c r="L8" s="6" t="s">
        <v>67</v>
      </c>
      <c r="M8" s="25" t="s">
        <v>45</v>
      </c>
      <c r="N8" s="26" t="s">
        <v>92</v>
      </c>
      <c r="O8" s="25">
        <f>0.23*H8</f>
        <v>5.5200000000000005</v>
      </c>
      <c r="P8" s="25" t="s">
        <v>8</v>
      </c>
      <c r="Q8" s="25"/>
      <c r="R8" s="26" t="s">
        <v>82</v>
      </c>
      <c r="S8" s="25">
        <f>75*H8</f>
        <v>1800</v>
      </c>
      <c r="T8" s="25" t="s">
        <v>68</v>
      </c>
      <c r="U8" s="25"/>
      <c r="V8" s="26" t="s">
        <v>85</v>
      </c>
      <c r="W8" s="6">
        <f>60*H8</f>
        <v>1440</v>
      </c>
      <c r="X8" s="6" t="s">
        <v>22</v>
      </c>
      <c r="Y8" s="25"/>
      <c r="Z8" s="6" t="s">
        <v>69</v>
      </c>
      <c r="AA8" s="6">
        <v>1</v>
      </c>
      <c r="AB8" s="6" t="s">
        <v>16</v>
      </c>
      <c r="AC8" s="6">
        <v>3</v>
      </c>
      <c r="AD8" s="6" t="s">
        <v>14</v>
      </c>
      <c r="AE8" s="6">
        <f>3*8</f>
        <v>24</v>
      </c>
      <c r="AF8" s="6" t="s">
        <v>70</v>
      </c>
      <c r="AG8" s="6">
        <v>2</v>
      </c>
      <c r="AH8" s="6"/>
      <c r="AI8" s="6"/>
      <c r="AJ8" s="6"/>
      <c r="AK8" s="6"/>
    </row>
    <row r="9" spans="1:37">
      <c r="A9" s="6" t="s">
        <v>141</v>
      </c>
      <c r="B9" s="14"/>
      <c r="C9" s="6">
        <v>20</v>
      </c>
      <c r="D9" s="21"/>
      <c r="E9" s="6">
        <v>1.2</v>
      </c>
      <c r="F9" s="6"/>
      <c r="G9" s="6"/>
      <c r="H9" s="20">
        <f>E9*C9</f>
        <v>24</v>
      </c>
      <c r="I9" s="6"/>
      <c r="J9" s="6" t="s">
        <v>96</v>
      </c>
      <c r="K9" s="6">
        <v>8</v>
      </c>
      <c r="L9" s="6" t="s">
        <v>24</v>
      </c>
      <c r="M9" s="25" t="s">
        <v>45</v>
      </c>
      <c r="N9" s="26" t="s">
        <v>95</v>
      </c>
      <c r="O9" s="25">
        <v>8</v>
      </c>
      <c r="P9" s="25" t="s">
        <v>24</v>
      </c>
      <c r="Q9" s="25"/>
      <c r="R9" s="26" t="s">
        <v>51</v>
      </c>
      <c r="S9" s="25">
        <v>5</v>
      </c>
      <c r="T9" s="25" t="s">
        <v>68</v>
      </c>
      <c r="U9" s="25"/>
      <c r="V9" s="26" t="s">
        <v>135</v>
      </c>
      <c r="W9" s="6">
        <v>8</v>
      </c>
      <c r="X9" s="6" t="s">
        <v>22</v>
      </c>
      <c r="Y9" s="25"/>
      <c r="Z9" s="6" t="s">
        <v>99</v>
      </c>
      <c r="AA9" s="6">
        <f>0.75*H9</f>
        <v>18</v>
      </c>
      <c r="AB9" s="6" t="s">
        <v>97</v>
      </c>
      <c r="AC9" s="6">
        <v>4</v>
      </c>
      <c r="AD9" s="6" t="s">
        <v>100</v>
      </c>
      <c r="AE9" s="6">
        <f>0.25*H9</f>
        <v>6</v>
      </c>
      <c r="AF9" s="6" t="s">
        <v>98</v>
      </c>
      <c r="AG9" s="6">
        <v>4</v>
      </c>
      <c r="AH9" s="6"/>
      <c r="AI9" s="6"/>
      <c r="AJ9" s="6"/>
      <c r="AK9" s="6"/>
    </row>
    <row r="10" spans="1:37">
      <c r="A10" s="23" t="s">
        <v>142</v>
      </c>
      <c r="B10" s="14"/>
      <c r="C10" s="6">
        <v>1</v>
      </c>
      <c r="D10" s="21"/>
      <c r="E10" s="6">
        <v>1</v>
      </c>
      <c r="F10" s="6"/>
      <c r="G10" s="14">
        <v>4</v>
      </c>
      <c r="H10" s="21"/>
      <c r="I10" s="6"/>
      <c r="J10" s="6" t="s">
        <v>143</v>
      </c>
      <c r="K10" s="6">
        <v>5</v>
      </c>
      <c r="L10" s="6" t="s">
        <v>24</v>
      </c>
      <c r="M10" s="25" t="s">
        <v>45</v>
      </c>
      <c r="N10" s="26" t="s">
        <v>134</v>
      </c>
      <c r="O10" s="6">
        <v>8</v>
      </c>
      <c r="P10" s="6" t="s">
        <v>22</v>
      </c>
      <c r="Q10" s="6"/>
      <c r="R10" s="26"/>
      <c r="S10" s="6"/>
      <c r="T10" s="6"/>
      <c r="U10" s="6"/>
      <c r="V10" s="26"/>
      <c r="W10" s="6"/>
      <c r="X10" s="6"/>
      <c r="Y10" s="6"/>
      <c r="Z10" s="6" t="s">
        <v>113</v>
      </c>
      <c r="AA10" s="6">
        <f>G10*0.1</f>
        <v>0.4</v>
      </c>
      <c r="AB10" s="6" t="s">
        <v>115</v>
      </c>
      <c r="AC10" s="6">
        <v>2</v>
      </c>
      <c r="AD10" s="6" t="s">
        <v>116</v>
      </c>
      <c r="AE10" s="6">
        <f>K10*0.1</f>
        <v>0.5</v>
      </c>
      <c r="AF10" s="6" t="s">
        <v>115</v>
      </c>
      <c r="AG10" s="6">
        <v>3</v>
      </c>
      <c r="AH10" s="6"/>
      <c r="AI10" s="6"/>
      <c r="AJ10" s="6"/>
      <c r="AK10" s="6"/>
    </row>
    <row r="11" spans="1:37">
      <c r="A11" s="23" t="s">
        <v>129</v>
      </c>
      <c r="B11" s="14"/>
      <c r="C11" s="6"/>
      <c r="D11" s="21"/>
      <c r="E11" s="6"/>
      <c r="F11" s="6"/>
      <c r="G11" s="6"/>
      <c r="H11" s="21"/>
      <c r="I11" s="6"/>
      <c r="J11" s="26" t="s">
        <v>135</v>
      </c>
      <c r="K11" s="6">
        <v>5</v>
      </c>
      <c r="L11" s="6" t="s">
        <v>22</v>
      </c>
      <c r="M11" s="25" t="s">
        <v>45</v>
      </c>
      <c r="N11" s="26" t="s">
        <v>23</v>
      </c>
      <c r="O11" s="6">
        <v>2</v>
      </c>
      <c r="P11" s="6" t="s">
        <v>136</v>
      </c>
      <c r="Q11" s="6"/>
      <c r="R11" s="26"/>
      <c r="S11" s="6"/>
      <c r="T11" s="6"/>
      <c r="U11" s="6"/>
      <c r="V11" s="26"/>
      <c r="W11" s="6"/>
      <c r="X11" s="6"/>
      <c r="Y11" s="6"/>
      <c r="Z11" s="6" t="s">
        <v>137</v>
      </c>
      <c r="AA11" s="6">
        <v>0.5</v>
      </c>
      <c r="AB11" s="6" t="s">
        <v>115</v>
      </c>
      <c r="AC11" s="6"/>
      <c r="AD11" s="6" t="s">
        <v>139</v>
      </c>
      <c r="AE11" s="6">
        <f>K11*0.1</f>
        <v>0.5</v>
      </c>
      <c r="AF11" s="6" t="s">
        <v>115</v>
      </c>
      <c r="AG11" s="6">
        <v>2</v>
      </c>
      <c r="AH11" s="6"/>
      <c r="AI11" s="6"/>
      <c r="AJ11" s="6"/>
      <c r="AK11" s="6"/>
    </row>
    <row r="12" spans="1:37">
      <c r="A12" s="22" t="s">
        <v>140</v>
      </c>
      <c r="B12" s="14"/>
      <c r="C12" s="6">
        <v>20</v>
      </c>
      <c r="D12" s="21"/>
      <c r="E12" s="6">
        <v>1.2</v>
      </c>
      <c r="F12" s="6"/>
      <c r="G12" s="6"/>
      <c r="H12" s="20">
        <f>E12*C12</f>
        <v>24</v>
      </c>
      <c r="I12" s="6"/>
      <c r="J12" s="6" t="s">
        <v>89</v>
      </c>
      <c r="K12" s="6">
        <f>100*H12</f>
        <v>2400</v>
      </c>
      <c r="L12" s="6" t="s">
        <v>67</v>
      </c>
      <c r="M12" s="25" t="s">
        <v>45</v>
      </c>
      <c r="N12" s="26" t="s">
        <v>92</v>
      </c>
      <c r="O12" s="25">
        <f>0.23*H12</f>
        <v>5.5200000000000005</v>
      </c>
      <c r="P12" s="25" t="s">
        <v>8</v>
      </c>
      <c r="Q12" s="25"/>
      <c r="R12" s="26" t="s">
        <v>82</v>
      </c>
      <c r="S12" s="25">
        <f>75*H12</f>
        <v>1800</v>
      </c>
      <c r="T12" s="25" t="s">
        <v>68</v>
      </c>
      <c r="U12" s="25"/>
      <c r="V12" s="26" t="s">
        <v>85</v>
      </c>
      <c r="W12" s="6">
        <f>60*H12</f>
        <v>1440</v>
      </c>
      <c r="X12" s="6" t="s">
        <v>22</v>
      </c>
      <c r="Y12" s="25"/>
      <c r="Z12" s="6" t="s">
        <v>69</v>
      </c>
      <c r="AA12" s="6">
        <v>1</v>
      </c>
      <c r="AB12" s="6" t="s">
        <v>16</v>
      </c>
      <c r="AC12" s="6">
        <v>3</v>
      </c>
      <c r="AD12" s="6" t="s">
        <v>14</v>
      </c>
      <c r="AE12" s="6">
        <f>3*8</f>
        <v>24</v>
      </c>
      <c r="AF12" s="6" t="s">
        <v>70</v>
      </c>
      <c r="AG12" s="6">
        <v>2</v>
      </c>
      <c r="AH12" s="6"/>
      <c r="AI12" s="6"/>
      <c r="AJ12" s="6"/>
      <c r="AK12" s="6"/>
    </row>
    <row r="13" spans="1:37">
      <c r="A13" s="6" t="s">
        <v>141</v>
      </c>
      <c r="B13" s="14"/>
      <c r="C13" s="6">
        <v>20</v>
      </c>
      <c r="D13" s="21"/>
      <c r="E13" s="6">
        <v>1.2</v>
      </c>
      <c r="F13" s="6"/>
      <c r="G13" s="6"/>
      <c r="H13" s="20">
        <f>E13*C13</f>
        <v>24</v>
      </c>
      <c r="I13" s="6"/>
      <c r="J13" s="6" t="s">
        <v>96</v>
      </c>
      <c r="K13" s="6">
        <v>8</v>
      </c>
      <c r="L13" s="6" t="s">
        <v>24</v>
      </c>
      <c r="M13" s="25" t="s">
        <v>45</v>
      </c>
      <c r="N13" s="26" t="s">
        <v>95</v>
      </c>
      <c r="O13" s="25">
        <v>8</v>
      </c>
      <c r="P13" s="25" t="s">
        <v>24</v>
      </c>
      <c r="Q13" s="25"/>
      <c r="R13" s="26" t="s">
        <v>51</v>
      </c>
      <c r="S13" s="25">
        <v>5</v>
      </c>
      <c r="T13" s="25" t="s">
        <v>68</v>
      </c>
      <c r="U13" s="25"/>
      <c r="V13" s="26" t="s">
        <v>135</v>
      </c>
      <c r="W13" s="6">
        <v>8</v>
      </c>
      <c r="X13" s="6" t="s">
        <v>22</v>
      </c>
      <c r="Y13" s="25"/>
      <c r="Z13" s="6" t="s">
        <v>99</v>
      </c>
      <c r="AA13" s="6">
        <f>0.75*H13</f>
        <v>18</v>
      </c>
      <c r="AB13" s="6" t="s">
        <v>97</v>
      </c>
      <c r="AC13" s="6">
        <v>4</v>
      </c>
      <c r="AD13" s="6" t="s">
        <v>100</v>
      </c>
      <c r="AE13" s="6">
        <f>0.25*H13</f>
        <v>6</v>
      </c>
      <c r="AF13" s="6" t="s">
        <v>98</v>
      </c>
      <c r="AG13" s="6">
        <v>4</v>
      </c>
      <c r="AH13" s="6"/>
      <c r="AI13" s="6"/>
      <c r="AJ13" s="6"/>
      <c r="AK13" s="6"/>
    </row>
    <row r="14" spans="1:37">
      <c r="A14" s="22" t="s">
        <v>147</v>
      </c>
      <c r="B14" s="14"/>
      <c r="C14" s="6">
        <v>4</v>
      </c>
      <c r="D14" s="21"/>
      <c r="E14" s="6">
        <v>1.5</v>
      </c>
      <c r="F14" s="6"/>
      <c r="G14" s="6"/>
      <c r="H14" s="20">
        <f>E14*C14</f>
        <v>6</v>
      </c>
      <c r="I14" s="6"/>
      <c r="J14" s="6" t="s">
        <v>89</v>
      </c>
      <c r="K14" s="6">
        <f>100*H14</f>
        <v>600</v>
      </c>
      <c r="L14" s="6" t="s">
        <v>67</v>
      </c>
      <c r="M14" s="25" t="s">
        <v>45</v>
      </c>
      <c r="N14" s="26" t="s">
        <v>92</v>
      </c>
      <c r="O14" s="25">
        <f>0.23*H14</f>
        <v>1.3800000000000001</v>
      </c>
      <c r="P14" s="25" t="s">
        <v>8</v>
      </c>
      <c r="Q14" s="25"/>
      <c r="R14" s="26" t="s">
        <v>82</v>
      </c>
      <c r="S14" s="25">
        <f>75*H14</f>
        <v>450</v>
      </c>
      <c r="T14" s="25" t="s">
        <v>68</v>
      </c>
      <c r="U14" s="25"/>
      <c r="V14" s="26" t="s">
        <v>85</v>
      </c>
      <c r="W14" s="6">
        <f>60*H14</f>
        <v>360</v>
      </c>
      <c r="X14" s="6" t="s">
        <v>22</v>
      </c>
      <c r="Y14" s="25"/>
      <c r="Z14" s="6" t="s">
        <v>69</v>
      </c>
      <c r="AA14" s="6">
        <v>1</v>
      </c>
      <c r="AB14" s="6" t="s">
        <v>16</v>
      </c>
      <c r="AC14" s="6">
        <v>3</v>
      </c>
      <c r="AD14" s="6" t="s">
        <v>14</v>
      </c>
      <c r="AE14" s="6">
        <f>3*8</f>
        <v>24</v>
      </c>
      <c r="AF14" s="6" t="s">
        <v>70</v>
      </c>
      <c r="AG14" s="6">
        <v>2</v>
      </c>
      <c r="AH14" s="6"/>
      <c r="AI14" s="6"/>
      <c r="AJ14" s="6"/>
      <c r="AK14" s="6"/>
    </row>
    <row r="15" spans="1:37">
      <c r="A15" s="6" t="s">
        <v>132</v>
      </c>
      <c r="B15" s="14"/>
      <c r="C15" s="6">
        <v>4</v>
      </c>
      <c r="D15" s="21"/>
      <c r="E15" s="6">
        <v>1.5</v>
      </c>
      <c r="F15" s="6"/>
      <c r="G15" s="6"/>
      <c r="H15" s="20">
        <f>E15*C15</f>
        <v>6</v>
      </c>
      <c r="I15" s="6"/>
      <c r="J15" s="6" t="s">
        <v>96</v>
      </c>
      <c r="K15" s="6">
        <v>8</v>
      </c>
      <c r="L15" s="6" t="s">
        <v>24</v>
      </c>
      <c r="M15" s="25" t="s">
        <v>45</v>
      </c>
      <c r="N15" s="26" t="s">
        <v>95</v>
      </c>
      <c r="O15" s="25">
        <v>8</v>
      </c>
      <c r="P15" s="25" t="s">
        <v>24</v>
      </c>
      <c r="Q15" s="25"/>
      <c r="R15" s="26" t="s">
        <v>51</v>
      </c>
      <c r="S15" s="25">
        <v>5</v>
      </c>
      <c r="T15" s="25" t="s">
        <v>68</v>
      </c>
      <c r="U15" s="25"/>
      <c r="V15" s="26"/>
      <c r="W15" s="25"/>
      <c r="X15" s="25"/>
      <c r="Y15" s="25"/>
      <c r="Z15" s="6" t="s">
        <v>99</v>
      </c>
      <c r="AA15" s="6">
        <f>0.75*H15</f>
        <v>4.5</v>
      </c>
      <c r="AB15" s="6" t="s">
        <v>97</v>
      </c>
      <c r="AC15" s="6">
        <v>4</v>
      </c>
      <c r="AD15" s="6" t="s">
        <v>100</v>
      </c>
      <c r="AE15" s="6">
        <f>0.25*H15</f>
        <v>1.5</v>
      </c>
      <c r="AF15" s="6" t="s">
        <v>98</v>
      </c>
      <c r="AG15" s="6">
        <v>4</v>
      </c>
      <c r="AH15" s="6"/>
      <c r="AI15" s="6"/>
      <c r="AJ15" s="6"/>
      <c r="AK15" s="6"/>
    </row>
    <row r="16" spans="1:37">
      <c r="A16" s="22" t="s">
        <v>130</v>
      </c>
      <c r="B16" s="14"/>
      <c r="C16" s="6">
        <v>14</v>
      </c>
      <c r="D16" s="21"/>
      <c r="E16" s="6"/>
      <c r="F16" s="6"/>
      <c r="G16" s="14">
        <f>C16</f>
        <v>14</v>
      </c>
      <c r="H16" s="21"/>
      <c r="I16" s="6"/>
      <c r="J16" s="6" t="s">
        <v>144</v>
      </c>
      <c r="K16" s="6">
        <f>G16</f>
        <v>14</v>
      </c>
      <c r="L16" s="6" t="s">
        <v>24</v>
      </c>
      <c r="M16" s="25" t="s">
        <v>45</v>
      </c>
      <c r="N16" s="26" t="s">
        <v>134</v>
      </c>
      <c r="O16" s="6">
        <v>50</v>
      </c>
      <c r="P16" s="6" t="s">
        <v>22</v>
      </c>
      <c r="Q16" s="6"/>
      <c r="R16" s="26" t="s">
        <v>145</v>
      </c>
      <c r="S16" s="6">
        <v>100</v>
      </c>
      <c r="T16" s="25" t="s">
        <v>136</v>
      </c>
      <c r="U16" s="6"/>
      <c r="V16" s="26"/>
      <c r="W16" s="6"/>
      <c r="X16" s="6"/>
      <c r="Y16" s="6"/>
      <c r="Z16" s="6" t="s">
        <v>146</v>
      </c>
      <c r="AA16" s="6">
        <f>G16*0.1</f>
        <v>1.4000000000000001</v>
      </c>
      <c r="AB16" s="6" t="s">
        <v>115</v>
      </c>
      <c r="AC16" s="6">
        <v>2</v>
      </c>
      <c r="AD16" s="6" t="s">
        <v>139</v>
      </c>
      <c r="AE16" s="6">
        <f>K16*0.1</f>
        <v>1.4000000000000001</v>
      </c>
      <c r="AF16" s="6" t="s">
        <v>115</v>
      </c>
      <c r="AG16" s="6">
        <v>3</v>
      </c>
      <c r="AH16" s="6"/>
      <c r="AI16" s="6"/>
      <c r="AJ16" s="6"/>
      <c r="AK16" s="6"/>
    </row>
    <row r="17" spans="1:37">
      <c r="A17" s="14"/>
      <c r="B17" s="14"/>
      <c r="C17" s="6"/>
      <c r="D17" s="21"/>
      <c r="E17" s="6"/>
      <c r="F17" s="6"/>
      <c r="G17" s="6"/>
      <c r="H17" s="21"/>
      <c r="I17" s="6"/>
      <c r="J17" s="6"/>
      <c r="K17" s="6"/>
      <c r="L17" s="6"/>
      <c r="M17" s="6"/>
      <c r="N17" s="26"/>
      <c r="O17" s="6"/>
      <c r="P17" s="6"/>
      <c r="Q17" s="6"/>
      <c r="R17" s="26"/>
      <c r="S17" s="6"/>
      <c r="T17" s="6"/>
      <c r="U17" s="6"/>
      <c r="V17" s="2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</row>
  </sheetData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"/>
  <sheetViews>
    <sheetView workbookViewId="0">
      <selection activeCell="A17" sqref="A17"/>
    </sheetView>
  </sheetViews>
  <sheetFormatPr baseColWidth="10" defaultRowHeight="15" x14ac:dyDescent="0"/>
  <cols>
    <col min="1" max="1" width="28" customWidth="1"/>
    <col min="2" max="2" width="0.5" style="5" customWidth="1"/>
    <col min="3" max="3" width="4.6640625" customWidth="1"/>
    <col min="4" max="4" width="4.6640625" style="18" customWidth="1"/>
    <col min="5" max="5" width="5.83203125" customWidth="1"/>
    <col min="6" max="6" width="1.1640625" customWidth="1"/>
    <col min="7" max="7" width="4.6640625" customWidth="1"/>
    <col min="8" max="8" width="4.6640625" style="18" customWidth="1"/>
    <col min="9" max="9" width="4.6640625" customWidth="1"/>
    <col min="10" max="10" width="36.5" customWidth="1"/>
    <col min="11" max="11" width="5.33203125" customWidth="1"/>
    <col min="12" max="13" width="4.6640625" customWidth="1"/>
    <col min="14" max="14" width="36" style="2" customWidth="1"/>
    <col min="15" max="15" width="6" customWidth="1"/>
    <col min="16" max="17" width="4.6640625" customWidth="1"/>
    <col min="18" max="18" width="41.33203125" style="2" customWidth="1"/>
    <col min="19" max="19" width="5.1640625" customWidth="1"/>
    <col min="20" max="21" width="4.6640625" customWidth="1"/>
    <col min="22" max="22" width="24.6640625" style="2" customWidth="1"/>
    <col min="23" max="23" width="6.1640625" customWidth="1"/>
    <col min="24" max="25" width="4.6640625" customWidth="1"/>
    <col min="26" max="26" width="29.33203125" customWidth="1"/>
    <col min="27" max="27" width="4.6640625" customWidth="1"/>
    <col min="28" max="28" width="14.1640625" customWidth="1"/>
    <col min="29" max="29" width="7.1640625" customWidth="1"/>
    <col min="30" max="30" width="33.83203125" customWidth="1"/>
    <col min="31" max="31" width="7.1640625" customWidth="1"/>
    <col min="32" max="32" width="14.1640625" customWidth="1"/>
    <col min="33" max="33" width="7.1640625" customWidth="1"/>
    <col min="34" max="34" width="27.83203125" customWidth="1"/>
    <col min="35" max="35" width="7.1640625" customWidth="1"/>
    <col min="36" max="36" width="12.33203125" customWidth="1"/>
    <col min="37" max="37" width="7.1640625" customWidth="1"/>
    <col min="38" max="38" width="14.1640625" customWidth="1"/>
    <col min="39" max="39" width="15.1640625" customWidth="1"/>
    <col min="42" max="42" width="8.83203125" customWidth="1"/>
  </cols>
  <sheetData>
    <row r="1" spans="1:37" ht="153" customHeight="1">
      <c r="A1" s="6"/>
      <c r="B1" s="6"/>
      <c r="C1" s="15" t="s">
        <v>6</v>
      </c>
      <c r="D1" s="19" t="s">
        <v>5</v>
      </c>
      <c r="E1" s="15" t="s">
        <v>7</v>
      </c>
      <c r="F1" s="15"/>
      <c r="G1" s="15" t="s">
        <v>3</v>
      </c>
      <c r="H1" s="19" t="s">
        <v>2</v>
      </c>
      <c r="I1" s="15" t="s">
        <v>8</v>
      </c>
      <c r="J1" s="1" t="s">
        <v>17</v>
      </c>
      <c r="K1" s="1" t="s">
        <v>19</v>
      </c>
      <c r="L1" s="1" t="s">
        <v>21</v>
      </c>
      <c r="M1" s="4" t="s">
        <v>11</v>
      </c>
      <c r="N1" s="3" t="s">
        <v>26</v>
      </c>
      <c r="O1" s="1" t="s">
        <v>19</v>
      </c>
      <c r="P1" s="1" t="s">
        <v>21</v>
      </c>
      <c r="Q1" s="4" t="s">
        <v>11</v>
      </c>
      <c r="R1" s="3" t="s">
        <v>48</v>
      </c>
      <c r="S1" s="1" t="s">
        <v>19</v>
      </c>
      <c r="T1" s="1" t="s">
        <v>21</v>
      </c>
      <c r="U1" s="4" t="s">
        <v>11</v>
      </c>
      <c r="V1" s="3" t="s">
        <v>49</v>
      </c>
      <c r="W1" s="1" t="s">
        <v>19</v>
      </c>
      <c r="X1" s="1" t="s">
        <v>21</v>
      </c>
      <c r="Y1" s="4" t="s">
        <v>11</v>
      </c>
      <c r="Z1" s="1" t="s">
        <v>122</v>
      </c>
      <c r="AA1" s="1" t="s">
        <v>9</v>
      </c>
      <c r="AB1" s="1" t="s">
        <v>10</v>
      </c>
      <c r="AC1" s="1" t="s">
        <v>42</v>
      </c>
      <c r="AD1" s="1" t="s">
        <v>123</v>
      </c>
      <c r="AE1" s="1" t="s">
        <v>9</v>
      </c>
      <c r="AF1" s="1" t="s">
        <v>10</v>
      </c>
      <c r="AG1" s="1" t="s">
        <v>42</v>
      </c>
      <c r="AH1" s="1" t="s">
        <v>124</v>
      </c>
      <c r="AI1" s="1" t="s">
        <v>9</v>
      </c>
      <c r="AJ1" s="1" t="s">
        <v>10</v>
      </c>
      <c r="AK1" s="1" t="s">
        <v>42</v>
      </c>
    </row>
    <row r="2" spans="1:37" s="10" customFormat="1" ht="10" customHeight="1">
      <c r="A2" s="13"/>
      <c r="B2" s="14"/>
      <c r="D2" s="17"/>
      <c r="H2" s="17"/>
      <c r="N2" s="12"/>
      <c r="R2" s="12"/>
      <c r="V2" s="12"/>
    </row>
    <row r="3" spans="1:37">
      <c r="A3" s="14" t="s">
        <v>1</v>
      </c>
      <c r="B3" s="14"/>
      <c r="C3" s="6"/>
      <c r="D3" s="21"/>
      <c r="E3" s="6"/>
      <c r="F3" s="6"/>
      <c r="G3" s="6"/>
      <c r="H3" s="21"/>
      <c r="I3" s="6"/>
      <c r="J3" s="6"/>
      <c r="K3" s="6"/>
      <c r="L3" s="6"/>
      <c r="M3" s="6"/>
      <c r="N3" s="26"/>
      <c r="O3" s="6"/>
      <c r="P3" s="6"/>
      <c r="Q3" s="6"/>
      <c r="R3" s="26"/>
      <c r="S3" s="6"/>
      <c r="T3" s="6"/>
      <c r="U3" s="6"/>
      <c r="V3" s="2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</row>
    <row r="4" spans="1:37">
      <c r="A4" s="6"/>
      <c r="B4" s="6"/>
      <c r="C4" s="6"/>
      <c r="D4" s="21"/>
      <c r="E4" s="6"/>
      <c r="F4" s="6"/>
      <c r="G4" s="6"/>
      <c r="H4" s="21"/>
      <c r="I4" s="6"/>
      <c r="J4" s="6"/>
      <c r="K4" s="6"/>
      <c r="L4" s="6"/>
      <c r="M4" s="6"/>
      <c r="N4" s="26"/>
      <c r="O4" s="6"/>
      <c r="P4" s="6"/>
      <c r="Q4" s="6"/>
      <c r="R4" s="26"/>
      <c r="S4" s="6"/>
      <c r="T4" s="6"/>
      <c r="U4" s="6"/>
      <c r="V4" s="2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>
      <c r="A5" s="28" t="s">
        <v>149</v>
      </c>
      <c r="B5" s="31"/>
      <c r="C5" s="29">
        <v>8</v>
      </c>
      <c r="D5" s="32">
        <v>3</v>
      </c>
      <c r="E5" s="29"/>
      <c r="F5" s="29"/>
      <c r="G5" s="31">
        <v>24</v>
      </c>
      <c r="H5" s="32"/>
      <c r="I5" s="29"/>
      <c r="J5" s="29" t="s">
        <v>151</v>
      </c>
      <c r="K5" s="29">
        <v>24</v>
      </c>
      <c r="L5" s="29" t="s">
        <v>24</v>
      </c>
      <c r="M5" s="33" t="s">
        <v>45</v>
      </c>
      <c r="N5" s="34" t="s">
        <v>134</v>
      </c>
      <c r="O5" s="29">
        <v>50</v>
      </c>
      <c r="P5" s="29" t="s">
        <v>22</v>
      </c>
      <c r="Q5" s="33" t="s">
        <v>45</v>
      </c>
      <c r="R5" s="29"/>
      <c r="S5" s="29"/>
      <c r="T5" s="29"/>
      <c r="U5" s="29"/>
      <c r="V5" s="34"/>
      <c r="W5" s="29"/>
      <c r="X5" s="29"/>
      <c r="Y5" s="29"/>
      <c r="Z5" s="29" t="s">
        <v>25</v>
      </c>
      <c r="AA5" s="29">
        <v>12</v>
      </c>
      <c r="AB5" s="29" t="s">
        <v>16</v>
      </c>
      <c r="AC5" s="29">
        <v>4</v>
      </c>
      <c r="AD5" s="29" t="s">
        <v>146</v>
      </c>
      <c r="AE5" s="29">
        <v>24</v>
      </c>
      <c r="AF5" s="29" t="s">
        <v>115</v>
      </c>
      <c r="AG5" s="29">
        <v>4</v>
      </c>
      <c r="AH5" s="29" t="s">
        <v>152</v>
      </c>
      <c r="AI5" s="29">
        <v>3</v>
      </c>
      <c r="AJ5" s="29" t="s">
        <v>115</v>
      </c>
      <c r="AK5" s="29">
        <v>4</v>
      </c>
    </row>
    <row r="6" spans="1:37">
      <c r="A6" s="35" t="s">
        <v>150</v>
      </c>
      <c r="B6" s="36"/>
      <c r="C6" s="37"/>
      <c r="D6" s="38"/>
      <c r="E6" s="37"/>
      <c r="F6" s="37"/>
      <c r="G6" s="37"/>
      <c r="H6" s="38"/>
      <c r="I6" s="37"/>
      <c r="J6" s="39" t="s">
        <v>135</v>
      </c>
      <c r="K6" s="37">
        <v>8</v>
      </c>
      <c r="L6" s="37" t="s">
        <v>22</v>
      </c>
      <c r="M6" s="40" t="s">
        <v>45</v>
      </c>
      <c r="N6" s="41"/>
      <c r="O6" s="30"/>
      <c r="P6" s="30"/>
      <c r="Q6" s="30"/>
      <c r="R6" s="42"/>
      <c r="S6" s="37"/>
      <c r="T6" s="37"/>
      <c r="U6" s="37"/>
      <c r="V6" s="39"/>
      <c r="W6" s="37"/>
      <c r="X6" s="37"/>
      <c r="Y6" s="37"/>
      <c r="Z6" s="37" t="s">
        <v>167</v>
      </c>
      <c r="AA6" s="37">
        <v>3</v>
      </c>
      <c r="AB6" s="37" t="s">
        <v>16</v>
      </c>
      <c r="AC6" s="37">
        <v>3</v>
      </c>
      <c r="AD6" s="37" t="s">
        <v>137</v>
      </c>
      <c r="AE6" s="37">
        <v>0.5</v>
      </c>
      <c r="AF6" s="37" t="s">
        <v>115</v>
      </c>
      <c r="AG6" s="37">
        <v>3</v>
      </c>
      <c r="AH6" s="37" t="s">
        <v>139</v>
      </c>
      <c r="AI6" s="37">
        <v>0.5</v>
      </c>
      <c r="AJ6" s="37" t="s">
        <v>115</v>
      </c>
      <c r="AK6" s="37">
        <v>3</v>
      </c>
    </row>
    <row r="7" spans="1:37">
      <c r="A7" s="35" t="s">
        <v>153</v>
      </c>
      <c r="B7" s="37"/>
      <c r="C7" s="37">
        <v>72</v>
      </c>
      <c r="D7" s="38"/>
      <c r="E7" s="37"/>
      <c r="F7" s="37"/>
      <c r="G7" s="36">
        <v>72</v>
      </c>
      <c r="H7" s="38"/>
      <c r="I7" s="37"/>
      <c r="J7" s="37" t="s">
        <v>154</v>
      </c>
      <c r="K7" s="37">
        <v>72</v>
      </c>
      <c r="L7" s="37" t="s">
        <v>24</v>
      </c>
      <c r="M7" s="37"/>
      <c r="N7" s="34" t="s">
        <v>134</v>
      </c>
      <c r="O7" s="29">
        <v>20</v>
      </c>
      <c r="P7" s="29" t="s">
        <v>22</v>
      </c>
      <c r="Q7" s="33" t="s">
        <v>45</v>
      </c>
      <c r="R7" s="39"/>
      <c r="S7" s="37"/>
      <c r="T7" s="37"/>
      <c r="U7" s="37"/>
      <c r="V7" s="39"/>
      <c r="W7" s="37"/>
      <c r="X7" s="37"/>
      <c r="Y7" s="37"/>
      <c r="Z7" s="37" t="s">
        <v>168</v>
      </c>
      <c r="AA7" s="37">
        <v>10.8</v>
      </c>
      <c r="AB7" s="37" t="s">
        <v>16</v>
      </c>
      <c r="AC7" s="37">
        <v>4</v>
      </c>
      <c r="AD7" s="37" t="s">
        <v>146</v>
      </c>
      <c r="AE7" s="37">
        <v>2</v>
      </c>
      <c r="AF7" s="37" t="s">
        <v>115</v>
      </c>
      <c r="AG7" s="37">
        <v>3</v>
      </c>
      <c r="AH7" s="37" t="s">
        <v>152</v>
      </c>
      <c r="AI7" s="37">
        <v>3</v>
      </c>
      <c r="AJ7" s="37" t="s">
        <v>115</v>
      </c>
      <c r="AK7" s="37">
        <v>3</v>
      </c>
    </row>
    <row r="8" spans="1:37">
      <c r="A8" s="35" t="s">
        <v>155</v>
      </c>
      <c r="B8" s="36"/>
      <c r="C8" s="37"/>
      <c r="D8" s="38"/>
      <c r="E8" s="37"/>
      <c r="F8" s="37"/>
      <c r="G8" s="37"/>
      <c r="H8" s="38"/>
      <c r="I8" s="37"/>
      <c r="J8" s="39" t="s">
        <v>134</v>
      </c>
      <c r="K8" s="37">
        <v>60</v>
      </c>
      <c r="L8" s="37" t="s">
        <v>22</v>
      </c>
      <c r="M8" s="40" t="s">
        <v>45</v>
      </c>
      <c r="N8" s="41"/>
      <c r="O8" s="30"/>
      <c r="P8" s="30"/>
      <c r="Q8" s="30"/>
      <c r="R8" s="42"/>
      <c r="S8" s="37"/>
      <c r="T8" s="37"/>
      <c r="U8" s="37"/>
      <c r="V8" s="39"/>
      <c r="W8" s="37"/>
      <c r="X8" s="37"/>
      <c r="Y8" s="37"/>
      <c r="Z8" s="37" t="s">
        <v>167</v>
      </c>
      <c r="AA8" s="37">
        <v>6</v>
      </c>
      <c r="AB8" s="37" t="s">
        <v>16</v>
      </c>
      <c r="AC8" s="37">
        <v>3</v>
      </c>
      <c r="AD8" s="37" t="s">
        <v>137</v>
      </c>
      <c r="AE8" s="37">
        <v>0.5</v>
      </c>
      <c r="AF8" s="37" t="s">
        <v>115</v>
      </c>
      <c r="AG8" s="37">
        <v>3</v>
      </c>
      <c r="AH8" s="37" t="s">
        <v>139</v>
      </c>
      <c r="AI8" s="37">
        <v>0.5</v>
      </c>
      <c r="AJ8" s="37" t="s">
        <v>115</v>
      </c>
      <c r="AK8" s="37">
        <v>3</v>
      </c>
    </row>
    <row r="9" spans="1:37">
      <c r="A9" s="35" t="s">
        <v>160</v>
      </c>
      <c r="B9" s="37"/>
      <c r="C9" s="37"/>
      <c r="D9" s="38"/>
      <c r="E9" s="37"/>
      <c r="F9" s="37"/>
      <c r="G9" s="37"/>
      <c r="H9" s="38"/>
      <c r="I9" s="37"/>
      <c r="J9" s="37" t="s">
        <v>165</v>
      </c>
      <c r="K9" s="37">
        <v>24</v>
      </c>
      <c r="L9" s="37" t="s">
        <v>22</v>
      </c>
      <c r="M9" s="37"/>
      <c r="N9" s="34" t="s">
        <v>166</v>
      </c>
      <c r="O9" s="29">
        <v>100</v>
      </c>
      <c r="P9" s="29" t="s">
        <v>22</v>
      </c>
      <c r="Q9" s="33" t="s">
        <v>45</v>
      </c>
      <c r="R9" s="39"/>
      <c r="S9" s="37"/>
      <c r="T9" s="37"/>
      <c r="U9" s="37"/>
      <c r="V9" s="39"/>
      <c r="W9" s="37"/>
      <c r="X9" s="37"/>
      <c r="Y9" s="37"/>
      <c r="Z9" s="37" t="s">
        <v>169</v>
      </c>
      <c r="AA9" s="37">
        <v>6</v>
      </c>
      <c r="AB9" s="37" t="s">
        <v>16</v>
      </c>
      <c r="AC9" s="37">
        <v>2</v>
      </c>
      <c r="AD9" s="37" t="s">
        <v>171</v>
      </c>
      <c r="AE9" s="37">
        <v>6</v>
      </c>
      <c r="AF9" s="37" t="s">
        <v>170</v>
      </c>
      <c r="AG9" s="37">
        <v>3</v>
      </c>
      <c r="AH9" s="37" t="s">
        <v>172</v>
      </c>
      <c r="AI9" s="37">
        <v>3</v>
      </c>
      <c r="AJ9" s="37" t="s">
        <v>115</v>
      </c>
      <c r="AK9" s="37">
        <v>3</v>
      </c>
    </row>
    <row r="10" spans="1:37">
      <c r="A10" s="35" t="s">
        <v>161</v>
      </c>
      <c r="B10" s="37"/>
      <c r="C10" s="37">
        <v>7</v>
      </c>
      <c r="D10" s="38"/>
      <c r="E10" s="37"/>
      <c r="F10" s="37"/>
      <c r="G10" s="36">
        <v>7</v>
      </c>
      <c r="H10" s="38"/>
      <c r="I10" s="37"/>
      <c r="J10" s="37" t="s">
        <v>173</v>
      </c>
      <c r="K10" s="37">
        <v>7</v>
      </c>
      <c r="L10" s="37" t="s">
        <v>24</v>
      </c>
      <c r="M10" s="37"/>
      <c r="N10" s="39" t="s">
        <v>166</v>
      </c>
      <c r="O10" s="37">
        <v>10</v>
      </c>
      <c r="P10" s="37" t="s">
        <v>22</v>
      </c>
      <c r="Q10" s="40" t="s">
        <v>45</v>
      </c>
      <c r="R10" s="39"/>
      <c r="S10" s="37"/>
      <c r="T10" s="37"/>
      <c r="U10" s="37"/>
      <c r="V10" s="39"/>
      <c r="W10" s="37"/>
      <c r="X10" s="37"/>
      <c r="Y10" s="37"/>
      <c r="Z10" s="37" t="s">
        <v>169</v>
      </c>
      <c r="AA10" s="37">
        <v>1.75</v>
      </c>
      <c r="AB10" s="37" t="s">
        <v>16</v>
      </c>
      <c r="AC10" s="37">
        <v>2</v>
      </c>
      <c r="AD10" s="37" t="s">
        <v>171</v>
      </c>
      <c r="AE10" s="37">
        <v>0.5</v>
      </c>
      <c r="AF10" s="37" t="s">
        <v>170</v>
      </c>
      <c r="AG10" s="37">
        <v>3</v>
      </c>
      <c r="AH10" s="37" t="s">
        <v>172</v>
      </c>
      <c r="AI10" s="37">
        <v>0.875</v>
      </c>
      <c r="AJ10" s="37" t="s">
        <v>115</v>
      </c>
      <c r="AK10" s="37">
        <v>3</v>
      </c>
    </row>
    <row r="11" spans="1:37">
      <c r="A11" s="35" t="s">
        <v>162</v>
      </c>
      <c r="B11" s="37"/>
      <c r="C11" s="37">
        <v>14</v>
      </c>
      <c r="D11" s="38"/>
      <c r="E11" s="37"/>
      <c r="F11" s="37"/>
      <c r="G11" s="36">
        <v>14</v>
      </c>
      <c r="H11" s="38"/>
      <c r="I11" s="37"/>
      <c r="J11" s="37" t="s">
        <v>174</v>
      </c>
      <c r="K11" s="37">
        <v>14</v>
      </c>
      <c r="L11" s="37" t="s">
        <v>24</v>
      </c>
      <c r="M11" s="37"/>
      <c r="N11" s="39" t="s">
        <v>177</v>
      </c>
      <c r="O11" s="37">
        <v>16</v>
      </c>
      <c r="P11" s="37" t="s">
        <v>22</v>
      </c>
      <c r="Q11" s="40" t="s">
        <v>45</v>
      </c>
      <c r="R11" s="39"/>
      <c r="S11" s="37"/>
      <c r="T11" s="37"/>
      <c r="U11" s="37"/>
      <c r="V11" s="39"/>
      <c r="W11" s="37"/>
      <c r="X11" s="37"/>
      <c r="Y11" s="37"/>
      <c r="Z11" s="37" t="s">
        <v>169</v>
      </c>
      <c r="AA11" s="37">
        <v>3.5</v>
      </c>
      <c r="AB11" s="37" t="s">
        <v>16</v>
      </c>
      <c r="AC11" s="37">
        <v>2</v>
      </c>
      <c r="AD11" s="37" t="s">
        <v>171</v>
      </c>
      <c r="AE11" s="37">
        <v>0.5</v>
      </c>
      <c r="AF11" s="37" t="s">
        <v>170</v>
      </c>
      <c r="AG11" s="37">
        <v>3</v>
      </c>
      <c r="AH11" s="37" t="s">
        <v>172</v>
      </c>
      <c r="AI11" s="37">
        <v>1.75</v>
      </c>
      <c r="AJ11" s="37" t="s">
        <v>115</v>
      </c>
      <c r="AK11" s="37">
        <v>3</v>
      </c>
    </row>
    <row r="12" spans="1:37">
      <c r="A12" s="35" t="s">
        <v>163</v>
      </c>
      <c r="B12" s="37"/>
      <c r="C12" s="37">
        <v>4</v>
      </c>
      <c r="D12" s="38"/>
      <c r="E12" s="37"/>
      <c r="F12" s="37"/>
      <c r="G12" s="36">
        <v>4</v>
      </c>
      <c r="H12" s="38"/>
      <c r="I12" s="37"/>
      <c r="J12" s="37" t="s">
        <v>175</v>
      </c>
      <c r="K12" s="37">
        <v>4</v>
      </c>
      <c r="L12" s="37" t="s">
        <v>24</v>
      </c>
      <c r="M12" s="37"/>
      <c r="N12" s="39" t="s">
        <v>176</v>
      </c>
      <c r="O12" s="37">
        <v>8</v>
      </c>
      <c r="P12" s="37" t="s">
        <v>22</v>
      </c>
      <c r="Q12" s="40" t="s">
        <v>45</v>
      </c>
      <c r="R12" s="39"/>
      <c r="S12" s="37"/>
      <c r="T12" s="37"/>
      <c r="U12" s="37"/>
      <c r="V12" s="39"/>
      <c r="W12" s="37"/>
      <c r="X12" s="37"/>
      <c r="Y12" s="37"/>
      <c r="Z12" s="37" t="s">
        <v>169</v>
      </c>
      <c r="AA12" s="37">
        <v>1</v>
      </c>
      <c r="AB12" s="37" t="s">
        <v>16</v>
      </c>
      <c r="AC12" s="37">
        <v>2</v>
      </c>
      <c r="AD12" s="37" t="s">
        <v>171</v>
      </c>
      <c r="AE12" s="37">
        <v>0.5</v>
      </c>
      <c r="AF12" s="37" t="s">
        <v>170</v>
      </c>
      <c r="AG12" s="37">
        <v>3</v>
      </c>
      <c r="AH12" s="37" t="s">
        <v>172</v>
      </c>
      <c r="AI12" s="37">
        <v>0.5</v>
      </c>
      <c r="AJ12" s="37" t="s">
        <v>115</v>
      </c>
      <c r="AK12" s="37">
        <v>3</v>
      </c>
    </row>
    <row r="13" spans="1:37">
      <c r="A13" s="35"/>
      <c r="B13" s="37"/>
      <c r="C13" s="37"/>
      <c r="D13" s="38"/>
      <c r="E13" s="37"/>
      <c r="F13" s="37"/>
      <c r="G13" s="37"/>
      <c r="H13" s="38"/>
      <c r="I13" s="37"/>
      <c r="J13" s="37"/>
      <c r="K13" s="37"/>
      <c r="L13" s="37"/>
      <c r="M13" s="37"/>
      <c r="N13" s="39"/>
      <c r="O13" s="37"/>
      <c r="P13" s="37"/>
      <c r="Q13" s="37"/>
      <c r="R13" s="39"/>
      <c r="S13" s="37"/>
      <c r="T13" s="37"/>
      <c r="U13" s="37"/>
      <c r="V13" s="39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"/>
  <sheetViews>
    <sheetView workbookViewId="0">
      <selection activeCell="A22" sqref="A22"/>
    </sheetView>
  </sheetViews>
  <sheetFormatPr baseColWidth="10" defaultRowHeight="15" x14ac:dyDescent="0"/>
  <cols>
    <col min="1" max="1" width="28" customWidth="1"/>
    <col min="2" max="2" width="0.5" style="5" customWidth="1"/>
    <col min="3" max="3" width="4.6640625" customWidth="1"/>
    <col min="4" max="4" width="4.6640625" style="18" customWidth="1"/>
    <col min="5" max="5" width="5.83203125" customWidth="1"/>
    <col min="6" max="6" width="1.1640625" customWidth="1"/>
    <col min="7" max="7" width="4.6640625" customWidth="1"/>
    <col min="8" max="8" width="4.6640625" style="18" customWidth="1"/>
    <col min="9" max="9" width="4.6640625" customWidth="1"/>
    <col min="10" max="10" width="36.5" customWidth="1"/>
    <col min="11" max="11" width="5.33203125" customWidth="1"/>
    <col min="12" max="13" width="4.6640625" customWidth="1"/>
    <col min="14" max="14" width="36" style="2" customWidth="1"/>
    <col min="15" max="15" width="6" customWidth="1"/>
    <col min="16" max="17" width="4.6640625" customWidth="1"/>
    <col min="18" max="18" width="41.33203125" style="2" customWidth="1"/>
    <col min="19" max="19" width="5.1640625" customWidth="1"/>
    <col min="20" max="21" width="4.6640625" customWidth="1"/>
    <col min="22" max="22" width="24.6640625" style="2" customWidth="1"/>
    <col min="23" max="23" width="6.1640625" customWidth="1"/>
    <col min="24" max="25" width="4.6640625" customWidth="1"/>
    <col min="26" max="26" width="30.5" customWidth="1"/>
    <col min="27" max="27" width="4.6640625" customWidth="1"/>
    <col min="28" max="28" width="14.1640625" customWidth="1"/>
    <col min="29" max="29" width="7.1640625" customWidth="1"/>
    <col min="30" max="30" width="33.83203125" customWidth="1"/>
    <col min="31" max="31" width="7.1640625" customWidth="1"/>
    <col min="32" max="32" width="14.1640625" customWidth="1"/>
    <col min="33" max="33" width="7.1640625" customWidth="1"/>
    <col min="34" max="34" width="27.83203125" customWidth="1"/>
    <col min="35" max="35" width="7.1640625" customWidth="1"/>
    <col min="36" max="36" width="12.33203125" customWidth="1"/>
    <col min="37" max="37" width="7.1640625" customWidth="1"/>
    <col min="38" max="38" width="14.1640625" customWidth="1"/>
    <col min="39" max="39" width="15.1640625" customWidth="1"/>
    <col min="42" max="42" width="8.83203125" customWidth="1"/>
  </cols>
  <sheetData>
    <row r="1" spans="1:37" ht="153" customHeight="1">
      <c r="A1" s="6"/>
      <c r="B1" s="6"/>
      <c r="C1" s="15" t="s">
        <v>6</v>
      </c>
      <c r="D1" s="19" t="s">
        <v>5</v>
      </c>
      <c r="E1" s="15" t="s">
        <v>7</v>
      </c>
      <c r="F1" s="15"/>
      <c r="G1" s="15" t="s">
        <v>3</v>
      </c>
      <c r="H1" s="19" t="s">
        <v>2</v>
      </c>
      <c r="I1" s="15" t="s">
        <v>8</v>
      </c>
      <c r="J1" s="1" t="s">
        <v>17</v>
      </c>
      <c r="K1" s="1" t="s">
        <v>19</v>
      </c>
      <c r="L1" s="1" t="s">
        <v>21</v>
      </c>
      <c r="M1" s="4" t="s">
        <v>11</v>
      </c>
      <c r="N1" s="3" t="s">
        <v>26</v>
      </c>
      <c r="O1" s="1" t="s">
        <v>19</v>
      </c>
      <c r="P1" s="1" t="s">
        <v>21</v>
      </c>
      <c r="Q1" s="4" t="s">
        <v>11</v>
      </c>
      <c r="R1" s="3" t="s">
        <v>48</v>
      </c>
      <c r="S1" s="1" t="s">
        <v>19</v>
      </c>
      <c r="T1" s="1" t="s">
        <v>21</v>
      </c>
      <c r="U1" s="4" t="s">
        <v>11</v>
      </c>
      <c r="V1" s="3" t="s">
        <v>49</v>
      </c>
      <c r="W1" s="1" t="s">
        <v>19</v>
      </c>
      <c r="X1" s="1" t="s">
        <v>21</v>
      </c>
      <c r="Y1" s="4" t="s">
        <v>11</v>
      </c>
      <c r="Z1" s="1" t="s">
        <v>122</v>
      </c>
      <c r="AA1" s="1" t="s">
        <v>9</v>
      </c>
      <c r="AB1" s="1" t="s">
        <v>10</v>
      </c>
      <c r="AC1" s="1" t="s">
        <v>42</v>
      </c>
      <c r="AD1" s="1" t="s">
        <v>123</v>
      </c>
      <c r="AE1" s="1" t="s">
        <v>9</v>
      </c>
      <c r="AF1" s="1" t="s">
        <v>10</v>
      </c>
      <c r="AG1" s="1" t="s">
        <v>42</v>
      </c>
      <c r="AH1" s="1" t="s">
        <v>124</v>
      </c>
      <c r="AI1" s="1" t="s">
        <v>9</v>
      </c>
      <c r="AJ1" s="1" t="s">
        <v>10</v>
      </c>
      <c r="AK1" s="1" t="s">
        <v>42</v>
      </c>
    </row>
    <row r="2" spans="1:37" s="10" customFormat="1" ht="10" customHeight="1">
      <c r="A2" s="13"/>
      <c r="B2" s="14"/>
      <c r="D2" s="17"/>
      <c r="H2" s="17"/>
      <c r="N2" s="12"/>
      <c r="R2" s="12"/>
      <c r="V2" s="12"/>
    </row>
    <row r="3" spans="1:37">
      <c r="A3" s="14" t="s">
        <v>164</v>
      </c>
      <c r="B3" s="14"/>
      <c r="C3" s="6"/>
      <c r="D3" s="21"/>
      <c r="E3" s="6"/>
      <c r="F3" s="6"/>
      <c r="G3" s="6"/>
      <c r="H3" s="21"/>
      <c r="I3" s="6"/>
      <c r="J3" s="6"/>
      <c r="K3" s="6"/>
      <c r="L3" s="6"/>
      <c r="M3" s="6"/>
      <c r="N3" s="26"/>
      <c r="O3" s="6"/>
      <c r="P3" s="6"/>
      <c r="Q3" s="6"/>
      <c r="R3" s="26"/>
      <c r="S3" s="6"/>
      <c r="T3" s="6"/>
      <c r="U3" s="6"/>
      <c r="V3" s="2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</row>
    <row r="4" spans="1:37">
      <c r="A4" s="6"/>
      <c r="B4" s="6"/>
      <c r="C4" s="6"/>
      <c r="D4" s="21"/>
      <c r="E4" s="6"/>
      <c r="F4" s="6"/>
      <c r="G4" s="6"/>
      <c r="H4" s="21"/>
      <c r="I4" s="6"/>
      <c r="J4" s="6"/>
      <c r="K4" s="6"/>
      <c r="L4" s="6"/>
      <c r="M4" s="6"/>
      <c r="N4" s="26"/>
      <c r="O4" s="6"/>
      <c r="P4" s="6"/>
      <c r="Q4" s="6"/>
      <c r="R4" s="26"/>
      <c r="S4" s="6"/>
      <c r="T4" s="6"/>
      <c r="U4" s="6"/>
      <c r="V4" s="2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>
      <c r="A5" s="22" t="s">
        <v>178</v>
      </c>
      <c r="B5" s="14"/>
      <c r="C5" s="6">
        <v>20</v>
      </c>
      <c r="D5" s="21"/>
      <c r="E5" s="6">
        <v>2</v>
      </c>
      <c r="F5" s="6"/>
      <c r="G5" s="6"/>
      <c r="H5" s="20">
        <f>E5*C5</f>
        <v>40</v>
      </c>
      <c r="I5" s="6"/>
      <c r="J5" s="6" t="s">
        <v>89</v>
      </c>
      <c r="K5" s="6">
        <f>100*H5</f>
        <v>4000</v>
      </c>
      <c r="L5" s="6" t="s">
        <v>67</v>
      </c>
      <c r="M5" s="25" t="s">
        <v>45</v>
      </c>
      <c r="N5" s="26" t="s">
        <v>92</v>
      </c>
      <c r="O5" s="25">
        <f>0.23*H5</f>
        <v>9.2000000000000011</v>
      </c>
      <c r="P5" s="25" t="s">
        <v>8</v>
      </c>
      <c r="Q5" s="25"/>
      <c r="R5" s="26" t="s">
        <v>82</v>
      </c>
      <c r="S5" s="25">
        <f>75*H5</f>
        <v>3000</v>
      </c>
      <c r="T5" s="25" t="s">
        <v>68</v>
      </c>
      <c r="U5" s="25"/>
      <c r="V5" s="26" t="s">
        <v>85</v>
      </c>
      <c r="W5" s="6">
        <f>60*H5</f>
        <v>2400</v>
      </c>
      <c r="X5" s="6" t="s">
        <v>22</v>
      </c>
      <c r="Y5" s="25"/>
      <c r="Z5" s="6" t="s">
        <v>69</v>
      </c>
      <c r="AA5" s="6">
        <v>1</v>
      </c>
      <c r="AB5" s="6" t="s">
        <v>16</v>
      </c>
      <c r="AC5" s="6">
        <v>3</v>
      </c>
      <c r="AD5" s="6" t="s">
        <v>14</v>
      </c>
      <c r="AE5" s="6">
        <f>3*8</f>
        <v>24</v>
      </c>
      <c r="AF5" s="6" t="s">
        <v>70</v>
      </c>
      <c r="AG5" s="6">
        <v>2</v>
      </c>
      <c r="AH5" s="6"/>
      <c r="AI5" s="6"/>
      <c r="AJ5" s="6"/>
      <c r="AK5" s="6"/>
    </row>
    <row r="6" spans="1:37">
      <c r="A6" s="22" t="s">
        <v>180</v>
      </c>
      <c r="B6" s="14"/>
      <c r="C6" s="6">
        <v>20</v>
      </c>
      <c r="D6" s="21"/>
      <c r="E6" s="6">
        <v>2.5</v>
      </c>
      <c r="F6" s="6"/>
      <c r="G6" s="6"/>
      <c r="H6" s="20">
        <f>E6*C6</f>
        <v>50</v>
      </c>
      <c r="I6" s="6"/>
      <c r="J6" s="6" t="s">
        <v>89</v>
      </c>
      <c r="K6" s="6">
        <f>100*H6</f>
        <v>5000</v>
      </c>
      <c r="L6" s="6" t="s">
        <v>67</v>
      </c>
      <c r="M6" s="25" t="s">
        <v>45</v>
      </c>
      <c r="N6" s="26" t="s">
        <v>92</v>
      </c>
      <c r="O6" s="25">
        <f>0.23*H6</f>
        <v>11.5</v>
      </c>
      <c r="P6" s="25" t="s">
        <v>8</v>
      </c>
      <c r="Q6" s="25"/>
      <c r="R6" s="26" t="s">
        <v>82</v>
      </c>
      <c r="S6" s="25">
        <f>75*H6</f>
        <v>3750</v>
      </c>
      <c r="T6" s="25" t="s">
        <v>68</v>
      </c>
      <c r="U6" s="25"/>
      <c r="V6" s="26" t="s">
        <v>85</v>
      </c>
      <c r="W6" s="6">
        <f>60*H6</f>
        <v>3000</v>
      </c>
      <c r="X6" s="6" t="s">
        <v>22</v>
      </c>
      <c r="Y6" s="25"/>
      <c r="Z6" s="6" t="s">
        <v>69</v>
      </c>
      <c r="AA6" s="6">
        <v>1</v>
      </c>
      <c r="AB6" s="6" t="s">
        <v>16</v>
      </c>
      <c r="AC6" s="6">
        <v>3</v>
      </c>
      <c r="AD6" s="6" t="s">
        <v>14</v>
      </c>
      <c r="AE6" s="6">
        <f>3*8</f>
        <v>24</v>
      </c>
      <c r="AF6" s="6" t="s">
        <v>70</v>
      </c>
      <c r="AG6" s="6">
        <v>2</v>
      </c>
      <c r="AH6" s="6"/>
      <c r="AI6" s="6"/>
      <c r="AJ6" s="6"/>
      <c r="AK6" s="6"/>
    </row>
    <row r="7" spans="1:37">
      <c r="A7" s="22" t="s">
        <v>182</v>
      </c>
      <c r="B7" s="14"/>
      <c r="C7" s="6"/>
      <c r="D7" s="21"/>
      <c r="E7" s="6"/>
      <c r="F7" s="6"/>
      <c r="G7" s="6"/>
      <c r="H7" s="20">
        <v>2</v>
      </c>
      <c r="I7" s="6"/>
      <c r="J7" s="6" t="s">
        <v>183</v>
      </c>
      <c r="K7" s="6">
        <f>H7</f>
        <v>2</v>
      </c>
      <c r="L7" s="6" t="s">
        <v>2</v>
      </c>
      <c r="M7" s="6"/>
      <c r="N7" s="26" t="s">
        <v>134</v>
      </c>
      <c r="O7" s="6">
        <v>20</v>
      </c>
      <c r="P7" s="6" t="s">
        <v>22</v>
      </c>
      <c r="Q7" s="25" t="s">
        <v>45</v>
      </c>
      <c r="R7" s="26"/>
      <c r="S7" s="6"/>
      <c r="T7" s="6"/>
      <c r="U7" s="6"/>
      <c r="V7" s="26"/>
      <c r="W7" s="6"/>
      <c r="X7" s="6"/>
      <c r="Y7" s="6"/>
      <c r="Z7" s="6" t="s">
        <v>168</v>
      </c>
      <c r="AA7" s="6">
        <f>G7*0.15</f>
        <v>0</v>
      </c>
      <c r="AB7" s="6" t="s">
        <v>16</v>
      </c>
      <c r="AC7" s="6">
        <v>4</v>
      </c>
      <c r="AD7" s="6" t="s">
        <v>146</v>
      </c>
      <c r="AE7" s="6">
        <v>2</v>
      </c>
      <c r="AF7" s="6" t="s">
        <v>115</v>
      </c>
      <c r="AG7" s="6">
        <v>3</v>
      </c>
      <c r="AH7" s="6" t="s">
        <v>152</v>
      </c>
      <c r="AI7" s="6">
        <v>3</v>
      </c>
      <c r="AJ7" s="6" t="s">
        <v>115</v>
      </c>
      <c r="AK7" s="6">
        <v>3</v>
      </c>
    </row>
    <row r="8" spans="1:37">
      <c r="A8" s="22" t="s">
        <v>181</v>
      </c>
      <c r="B8" s="14"/>
      <c r="C8" s="6"/>
      <c r="D8" s="21"/>
      <c r="E8" s="6"/>
      <c r="F8" s="6"/>
      <c r="G8" s="6"/>
      <c r="H8" s="20">
        <v>2</v>
      </c>
      <c r="I8" s="6"/>
      <c r="J8" s="6" t="s">
        <v>184</v>
      </c>
      <c r="K8" s="6">
        <f>H8</f>
        <v>2</v>
      </c>
      <c r="L8" s="6" t="s">
        <v>2</v>
      </c>
      <c r="M8" s="6"/>
      <c r="N8" s="26" t="s">
        <v>134</v>
      </c>
      <c r="O8" s="6">
        <v>20</v>
      </c>
      <c r="P8" s="6" t="s">
        <v>22</v>
      </c>
      <c r="Q8" s="25" t="s">
        <v>45</v>
      </c>
      <c r="R8" s="26"/>
      <c r="S8" s="6"/>
      <c r="T8" s="6"/>
      <c r="U8" s="6"/>
      <c r="V8" s="26"/>
      <c r="W8" s="6"/>
      <c r="X8" s="6"/>
      <c r="Y8" s="6"/>
      <c r="Z8" s="6" t="s">
        <v>168</v>
      </c>
      <c r="AA8" s="6">
        <f>G8*0.15</f>
        <v>0</v>
      </c>
      <c r="AB8" s="6" t="s">
        <v>16</v>
      </c>
      <c r="AC8" s="6">
        <v>4</v>
      </c>
      <c r="AD8" s="6" t="s">
        <v>146</v>
      </c>
      <c r="AE8" s="6">
        <v>2</v>
      </c>
      <c r="AF8" s="6" t="s">
        <v>115</v>
      </c>
      <c r="AG8" s="6">
        <v>3</v>
      </c>
      <c r="AH8" s="6" t="s">
        <v>152</v>
      </c>
      <c r="AI8" s="6">
        <v>3</v>
      </c>
      <c r="AJ8" s="6" t="s">
        <v>115</v>
      </c>
      <c r="AK8" s="6">
        <v>3</v>
      </c>
    </row>
    <row r="9" spans="1:37">
      <c r="A9" s="22" t="s">
        <v>179</v>
      </c>
      <c r="B9" s="14"/>
      <c r="C9" s="6"/>
      <c r="D9" s="21"/>
      <c r="E9" s="6"/>
      <c r="F9" s="6"/>
      <c r="G9" s="6"/>
      <c r="H9" s="20"/>
      <c r="I9" s="6"/>
      <c r="J9" s="6"/>
      <c r="K9" s="6"/>
      <c r="L9" s="6"/>
      <c r="M9" s="25"/>
      <c r="N9" s="26"/>
      <c r="O9" s="25"/>
      <c r="P9" s="25"/>
      <c r="Q9" s="25"/>
      <c r="R9" s="26"/>
      <c r="S9" s="25"/>
      <c r="T9" s="25"/>
      <c r="U9" s="25"/>
      <c r="V9" s="26"/>
      <c r="W9" s="6"/>
      <c r="X9" s="6"/>
      <c r="Y9" s="25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7">
      <c r="A10" s="22"/>
      <c r="B10" s="14"/>
      <c r="C10" s="6"/>
      <c r="D10" s="21"/>
      <c r="E10" s="6"/>
      <c r="F10" s="6"/>
      <c r="G10" s="6"/>
      <c r="H10" s="20"/>
      <c r="I10" s="6"/>
      <c r="J10" s="6"/>
      <c r="K10" s="6"/>
      <c r="L10" s="6"/>
      <c r="M10" s="25"/>
      <c r="N10" s="26"/>
      <c r="O10" s="25"/>
      <c r="P10" s="25"/>
      <c r="Q10" s="25"/>
      <c r="R10" s="26"/>
      <c r="S10" s="25"/>
      <c r="T10" s="25"/>
      <c r="U10" s="25"/>
      <c r="V10" s="26"/>
      <c r="W10" s="6"/>
      <c r="X10" s="6"/>
      <c r="Y10" s="25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E30" sqref="E30"/>
    </sheetView>
  </sheetViews>
  <sheetFormatPr baseColWidth="10" defaultRowHeight="15" x14ac:dyDescent="0"/>
  <cols>
    <col min="2" max="2" width="14" customWidth="1"/>
    <col min="5" max="5" width="13.83203125" customWidth="1"/>
  </cols>
  <sheetData>
    <row r="1" spans="1:9" ht="32">
      <c r="A1" s="15" t="s">
        <v>53</v>
      </c>
      <c r="B1" s="6"/>
      <c r="C1" s="6"/>
      <c r="D1" s="6"/>
      <c r="E1" s="6"/>
      <c r="F1" s="15" t="s">
        <v>73</v>
      </c>
      <c r="G1" s="6"/>
      <c r="H1" s="6"/>
      <c r="I1" s="6"/>
    </row>
    <row r="2" spans="1:9">
      <c r="A2" s="6"/>
      <c r="B2" s="6"/>
      <c r="C2" s="6"/>
      <c r="D2" s="6"/>
      <c r="E2" s="6"/>
      <c r="F2" s="6"/>
      <c r="G2" s="6"/>
      <c r="H2" s="6"/>
      <c r="I2" s="6"/>
    </row>
    <row r="3" spans="1:9">
      <c r="A3" s="6">
        <v>0</v>
      </c>
      <c r="B3" s="6" t="s">
        <v>38</v>
      </c>
      <c r="C3" s="6" t="s">
        <v>39</v>
      </c>
      <c r="D3" s="6"/>
      <c r="E3" s="6"/>
      <c r="F3" s="6"/>
      <c r="G3" s="6"/>
      <c r="H3" s="6"/>
      <c r="I3" s="6"/>
    </row>
    <row r="4" spans="1:9">
      <c r="A4" s="6">
        <v>1</v>
      </c>
      <c r="B4" s="6" t="s">
        <v>34</v>
      </c>
      <c r="C4" s="6" t="s">
        <v>35</v>
      </c>
      <c r="D4" s="6"/>
      <c r="E4" s="6"/>
      <c r="F4" s="6"/>
      <c r="G4" s="6"/>
      <c r="H4" s="6"/>
      <c r="I4" s="6"/>
    </row>
    <row r="5" spans="1:9">
      <c r="A5" s="6">
        <v>2</v>
      </c>
      <c r="B5" s="6" t="s">
        <v>32</v>
      </c>
      <c r="C5" s="6" t="s">
        <v>33</v>
      </c>
      <c r="D5" s="6"/>
      <c r="E5" s="6"/>
      <c r="F5" s="6"/>
      <c r="G5" s="6"/>
      <c r="H5" s="6"/>
      <c r="I5" s="6"/>
    </row>
    <row r="6" spans="1:9">
      <c r="A6" s="6">
        <v>3</v>
      </c>
      <c r="B6" s="6" t="s">
        <v>30</v>
      </c>
      <c r="C6" s="6" t="s">
        <v>31</v>
      </c>
      <c r="D6" s="6"/>
      <c r="E6" s="6"/>
      <c r="F6" s="6"/>
      <c r="G6" s="6"/>
      <c r="H6" s="6"/>
      <c r="I6" s="6"/>
    </row>
    <row r="7" spans="1:9">
      <c r="A7" s="6">
        <v>4</v>
      </c>
      <c r="B7" s="6" t="s">
        <v>28</v>
      </c>
      <c r="C7" s="6" t="s">
        <v>29</v>
      </c>
      <c r="D7" s="6"/>
      <c r="E7" s="6"/>
      <c r="F7" s="6"/>
      <c r="G7" s="6"/>
      <c r="H7" s="6"/>
      <c r="I7" s="6"/>
    </row>
    <row r="8" spans="1:9">
      <c r="A8" s="6"/>
      <c r="B8" s="6"/>
      <c r="C8" s="6"/>
      <c r="D8" s="6"/>
      <c r="E8" s="6"/>
      <c r="F8" s="6"/>
      <c r="G8" s="6"/>
      <c r="H8" s="6"/>
      <c r="I8" s="6"/>
    </row>
    <row r="9" spans="1:9">
      <c r="A9" s="6">
        <v>1</v>
      </c>
      <c r="B9" s="6" t="s">
        <v>54</v>
      </c>
      <c r="C9" s="6"/>
      <c r="D9" s="6" t="s">
        <v>55</v>
      </c>
      <c r="E9" s="6"/>
      <c r="F9" s="6"/>
      <c r="G9" s="6"/>
      <c r="H9" s="6"/>
      <c r="I9" s="6"/>
    </row>
    <row r="10" spans="1:9">
      <c r="A10" s="16" t="s">
        <v>56</v>
      </c>
      <c r="B10" s="6" t="s">
        <v>61</v>
      </c>
      <c r="C10" s="6" t="s">
        <v>74</v>
      </c>
      <c r="D10" s="6"/>
      <c r="E10" s="6"/>
      <c r="F10" s="6"/>
      <c r="G10" s="6"/>
      <c r="H10" s="6"/>
      <c r="I10" s="6"/>
    </row>
    <row r="11" spans="1:9">
      <c r="A11" s="16"/>
      <c r="B11" s="6" t="s">
        <v>57</v>
      </c>
      <c r="C11" s="6" t="s">
        <v>74</v>
      </c>
      <c r="D11" s="6"/>
      <c r="E11" s="6"/>
      <c r="F11" s="6"/>
      <c r="G11" s="6"/>
      <c r="H11" s="6"/>
      <c r="I11" s="6"/>
    </row>
    <row r="12" spans="1:9">
      <c r="A12" s="16"/>
      <c r="B12" s="6" t="s">
        <v>62</v>
      </c>
      <c r="C12" s="6" t="s">
        <v>76</v>
      </c>
      <c r="D12" s="6"/>
      <c r="E12" s="6"/>
      <c r="F12" s="6"/>
      <c r="G12" s="6"/>
      <c r="H12" s="6"/>
      <c r="I12" s="6"/>
    </row>
    <row r="13" spans="1:9">
      <c r="A13" s="16" t="s">
        <v>56</v>
      </c>
      <c r="B13" s="6" t="s">
        <v>58</v>
      </c>
      <c r="C13" s="6" t="s">
        <v>59</v>
      </c>
      <c r="D13" s="6" t="s">
        <v>60</v>
      </c>
      <c r="E13" s="6"/>
      <c r="F13" s="6">
        <v>0.5</v>
      </c>
      <c r="G13" s="6"/>
      <c r="H13" s="6"/>
      <c r="I13" s="6"/>
    </row>
    <row r="14" spans="1:9">
      <c r="A14" s="6"/>
      <c r="B14" s="6"/>
      <c r="C14" s="6" t="s">
        <v>63</v>
      </c>
      <c r="D14" s="6" t="s">
        <v>57</v>
      </c>
      <c r="E14" s="6" t="s">
        <v>77</v>
      </c>
      <c r="F14" s="6">
        <v>1</v>
      </c>
      <c r="G14" s="6"/>
      <c r="H14" s="6"/>
      <c r="I14" s="6"/>
    </row>
    <row r="15" spans="1:9">
      <c r="A15" s="6"/>
      <c r="B15" s="6"/>
      <c r="C15" s="6" t="s">
        <v>64</v>
      </c>
      <c r="D15" s="6" t="s">
        <v>61</v>
      </c>
      <c r="E15" s="6" t="s">
        <v>75</v>
      </c>
      <c r="F15" s="6">
        <v>2</v>
      </c>
      <c r="G15" s="6"/>
      <c r="H15" s="6"/>
      <c r="I15" s="6"/>
    </row>
    <row r="16" spans="1:9">
      <c r="A16" s="6"/>
      <c r="B16" s="6"/>
      <c r="C16" s="6" t="s">
        <v>65</v>
      </c>
      <c r="D16" s="6" t="s">
        <v>62</v>
      </c>
      <c r="E16" s="6" t="s">
        <v>78</v>
      </c>
      <c r="F16" s="6">
        <v>4</v>
      </c>
      <c r="G16" s="6"/>
      <c r="H16" s="6"/>
      <c r="I16" s="6"/>
    </row>
    <row r="17" spans="1:9">
      <c r="A17" s="6">
        <v>1</v>
      </c>
      <c r="B17" s="6" t="s">
        <v>68</v>
      </c>
      <c r="C17" s="6">
        <v>1E-3</v>
      </c>
      <c r="D17" s="6" t="s">
        <v>8</v>
      </c>
      <c r="E17" s="6"/>
      <c r="F17" s="6"/>
      <c r="G17" s="6"/>
      <c r="H17" s="6"/>
      <c r="I17" s="6"/>
    </row>
    <row r="18" spans="1:9">
      <c r="A18" s="6"/>
      <c r="B18" s="6"/>
      <c r="C18" s="6"/>
      <c r="D18" s="6"/>
      <c r="E18" s="6"/>
      <c r="F18" s="6"/>
      <c r="G18" s="6"/>
      <c r="H18" s="6"/>
      <c r="I18" s="6"/>
    </row>
    <row r="19" spans="1:9">
      <c r="A19" s="6" t="s">
        <v>72</v>
      </c>
      <c r="B19" s="6" t="s">
        <v>71</v>
      </c>
      <c r="C19" s="6" t="s">
        <v>87</v>
      </c>
      <c r="D19" s="6" t="s">
        <v>60</v>
      </c>
      <c r="E19" s="6"/>
      <c r="F19" s="6">
        <v>0.5</v>
      </c>
      <c r="G19" s="6"/>
      <c r="H19" s="6"/>
      <c r="I19" s="6"/>
    </row>
    <row r="20" spans="1:9">
      <c r="A20" s="6"/>
      <c r="B20" s="6"/>
      <c r="C20" s="6" t="s">
        <v>86</v>
      </c>
      <c r="D20" s="6" t="s">
        <v>57</v>
      </c>
      <c r="E20" s="6" t="s">
        <v>91</v>
      </c>
      <c r="F20" s="6">
        <v>1</v>
      </c>
      <c r="G20" s="6"/>
      <c r="H20" s="6"/>
      <c r="I20" s="6"/>
    </row>
    <row r="21" spans="1:9">
      <c r="A21" s="6"/>
      <c r="B21" s="6"/>
      <c r="C21" s="6" t="s">
        <v>88</v>
      </c>
      <c r="D21" s="6" t="s">
        <v>61</v>
      </c>
      <c r="E21" s="6" t="s">
        <v>90</v>
      </c>
      <c r="F21" s="6">
        <v>3.5</v>
      </c>
      <c r="G21" s="6"/>
      <c r="H21" s="6"/>
      <c r="I21" s="6"/>
    </row>
    <row r="22" spans="1:9">
      <c r="A22" s="6"/>
      <c r="B22" s="6" t="s">
        <v>84</v>
      </c>
      <c r="C22" s="6">
        <v>60</v>
      </c>
      <c r="D22" s="6" t="s">
        <v>22</v>
      </c>
      <c r="E22" s="6"/>
      <c r="F22" s="6"/>
      <c r="G22" s="6"/>
      <c r="H22" s="6"/>
      <c r="I22" s="6"/>
    </row>
    <row r="23" spans="1:9">
      <c r="A23" s="6">
        <v>1</v>
      </c>
      <c r="B23" s="6" t="s">
        <v>156</v>
      </c>
      <c r="C23" s="6" t="s">
        <v>157</v>
      </c>
      <c r="D23" s="6" t="s">
        <v>158</v>
      </c>
      <c r="E23" s="6" t="s">
        <v>159</v>
      </c>
      <c r="F23" s="6"/>
      <c r="G23" s="6"/>
      <c r="H23" s="6"/>
      <c r="I23" s="6"/>
    </row>
    <row r="24" spans="1:9">
      <c r="A24" s="6"/>
      <c r="B24" s="6"/>
      <c r="C24" s="6"/>
      <c r="D24" s="6"/>
      <c r="E24" s="6"/>
      <c r="F24" s="6"/>
      <c r="G24" s="6"/>
      <c r="H24" s="6"/>
      <c r="I24" s="6"/>
    </row>
    <row r="25" spans="1:9">
      <c r="A25" s="6"/>
      <c r="B25" s="6"/>
      <c r="C25" s="6"/>
      <c r="D25" s="6"/>
      <c r="E25" s="6"/>
      <c r="F25" s="6"/>
      <c r="G25" s="6"/>
      <c r="H25" s="6"/>
      <c r="I25" s="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A10" workbookViewId="0">
      <selection activeCell="H39" sqref="H39"/>
    </sheetView>
  </sheetViews>
  <sheetFormatPr baseColWidth="10" defaultRowHeight="15" x14ac:dyDescent="0"/>
  <cols>
    <col min="1" max="1" width="20.6640625" customWidth="1"/>
    <col min="3" max="3" width="4.33203125" customWidth="1"/>
    <col min="4" max="4" width="12.1640625" customWidth="1"/>
    <col min="5" max="5" width="12.5" customWidth="1"/>
    <col min="6" max="6" width="0.83203125" customWidth="1"/>
    <col min="7" max="7" width="11.33203125" customWidth="1"/>
    <col min="9" max="9" width="16.6640625" customWidth="1"/>
    <col min="12" max="12" width="1.1640625" customWidth="1"/>
    <col min="13" max="13" width="22.33203125" customWidth="1"/>
    <col min="15" max="15" width="7.5" customWidth="1"/>
  </cols>
  <sheetData>
    <row r="1" spans="1:17">
      <c r="A1" s="79" t="s">
        <v>186</v>
      </c>
      <c r="B1" s="80" t="s">
        <v>252</v>
      </c>
      <c r="C1" s="80"/>
      <c r="D1" s="80" t="s">
        <v>254</v>
      </c>
      <c r="E1" s="81" t="s">
        <v>202</v>
      </c>
      <c r="F1" s="84"/>
      <c r="G1" s="80" t="s">
        <v>253</v>
      </c>
      <c r="H1" s="80" t="s">
        <v>252</v>
      </c>
      <c r="I1" s="80"/>
      <c r="J1" s="80" t="s">
        <v>254</v>
      </c>
      <c r="K1" s="81" t="s">
        <v>202</v>
      </c>
    </row>
    <row r="2" spans="1:17">
      <c r="A2" s="65" t="s">
        <v>18</v>
      </c>
      <c r="B2" s="6">
        <v>15</v>
      </c>
      <c r="C2" s="6" t="s">
        <v>24</v>
      </c>
      <c r="D2" s="6" t="s">
        <v>255</v>
      </c>
      <c r="E2" s="82">
        <v>0</v>
      </c>
      <c r="F2" s="78"/>
      <c r="G2" s="6" t="s">
        <v>18</v>
      </c>
      <c r="H2" s="6">
        <v>15</v>
      </c>
      <c r="I2" s="6" t="s">
        <v>24</v>
      </c>
      <c r="J2" s="6" t="s">
        <v>255</v>
      </c>
      <c r="K2" s="82">
        <v>0</v>
      </c>
    </row>
    <row r="3" spans="1:17">
      <c r="A3" s="65" t="s">
        <v>44</v>
      </c>
      <c r="B3" s="6">
        <v>1.3199999999999998</v>
      </c>
      <c r="C3" s="6" t="s">
        <v>8</v>
      </c>
      <c r="D3" s="6" t="s">
        <v>255</v>
      </c>
      <c r="E3" s="82">
        <v>500</v>
      </c>
      <c r="F3" s="78"/>
      <c r="G3" s="6" t="s">
        <v>44</v>
      </c>
      <c r="H3" s="6">
        <v>1.3199999999999998</v>
      </c>
      <c r="I3" s="6" t="s">
        <v>8</v>
      </c>
      <c r="J3" s="6" t="s">
        <v>255</v>
      </c>
      <c r="K3" s="82">
        <v>0</v>
      </c>
    </row>
    <row r="4" spans="1:17">
      <c r="A4" s="65" t="s">
        <v>47</v>
      </c>
      <c r="B4" s="6">
        <v>1396</v>
      </c>
      <c r="C4" s="6" t="s">
        <v>67</v>
      </c>
      <c r="D4" s="6" t="s">
        <v>256</v>
      </c>
      <c r="E4" s="82">
        <v>500</v>
      </c>
      <c r="F4" s="78"/>
      <c r="G4" s="6" t="s">
        <v>257</v>
      </c>
      <c r="H4" s="6">
        <v>1.5</v>
      </c>
      <c r="I4" s="6" t="s">
        <v>8</v>
      </c>
      <c r="J4" s="6" t="s">
        <v>255</v>
      </c>
      <c r="K4" s="82">
        <v>0</v>
      </c>
    </row>
    <row r="5" spans="1:17">
      <c r="A5" s="65" t="s">
        <v>50</v>
      </c>
      <c r="B5" s="6">
        <v>2.8280000000000003</v>
      </c>
      <c r="C5" s="6" t="s">
        <v>8</v>
      </c>
      <c r="D5" s="6" t="s">
        <v>256</v>
      </c>
      <c r="E5" s="82">
        <v>1000</v>
      </c>
      <c r="F5" s="78"/>
      <c r="G5" s="6" t="s">
        <v>258</v>
      </c>
      <c r="H5" s="6">
        <v>2.8280000000000003</v>
      </c>
      <c r="I5" s="6" t="s">
        <v>8</v>
      </c>
      <c r="J5" s="6" t="s">
        <v>255</v>
      </c>
      <c r="K5" s="82">
        <v>0</v>
      </c>
    </row>
    <row r="6" spans="1:17">
      <c r="A6" s="65" t="s">
        <v>83</v>
      </c>
      <c r="B6" s="6">
        <v>600</v>
      </c>
      <c r="C6" s="6"/>
      <c r="D6" s="6" t="s">
        <v>256</v>
      </c>
      <c r="E6" s="82">
        <v>1000</v>
      </c>
      <c r="F6" s="78"/>
      <c r="G6" s="6" t="s">
        <v>259</v>
      </c>
      <c r="H6" s="6">
        <v>300</v>
      </c>
      <c r="I6" s="6"/>
      <c r="J6" s="6" t="s">
        <v>255</v>
      </c>
      <c r="K6" s="82">
        <v>0</v>
      </c>
    </row>
    <row r="7" spans="1:17">
      <c r="A7" s="65" t="s">
        <v>52</v>
      </c>
      <c r="B7" s="6">
        <v>0.69960000000000011</v>
      </c>
      <c r="C7" s="6" t="s">
        <v>8</v>
      </c>
      <c r="D7" s="6" t="s">
        <v>256</v>
      </c>
      <c r="E7" s="82">
        <v>400</v>
      </c>
      <c r="F7" s="78"/>
      <c r="G7" s="6" t="s">
        <v>44</v>
      </c>
      <c r="H7" s="6">
        <v>0.69960000000000011</v>
      </c>
      <c r="I7" s="6" t="s">
        <v>8</v>
      </c>
      <c r="J7" s="6" t="s">
        <v>255</v>
      </c>
      <c r="K7" s="82">
        <v>0</v>
      </c>
    </row>
    <row r="8" spans="1:17">
      <c r="A8" s="65" t="s">
        <v>185</v>
      </c>
      <c r="B8" s="6">
        <v>8</v>
      </c>
      <c r="C8" s="6" t="s">
        <v>136</v>
      </c>
      <c r="D8" s="6" t="s">
        <v>256</v>
      </c>
      <c r="E8" s="82">
        <v>0</v>
      </c>
      <c r="F8" s="78"/>
      <c r="G8" s="6" t="s">
        <v>185</v>
      </c>
      <c r="H8" s="6">
        <v>8</v>
      </c>
      <c r="I8" s="6" t="s">
        <v>136</v>
      </c>
      <c r="J8" s="6" t="s">
        <v>256</v>
      </c>
      <c r="K8" s="82">
        <v>0</v>
      </c>
    </row>
    <row r="9" spans="1:17">
      <c r="A9" s="65" t="s">
        <v>13</v>
      </c>
      <c r="B9" s="6">
        <v>3</v>
      </c>
      <c r="C9" s="6" t="s">
        <v>8</v>
      </c>
      <c r="D9" s="6" t="s">
        <v>255</v>
      </c>
      <c r="E9" s="82">
        <v>0</v>
      </c>
      <c r="F9" s="78"/>
      <c r="G9" s="6" t="s">
        <v>13</v>
      </c>
      <c r="H9" s="6">
        <v>3</v>
      </c>
      <c r="I9" s="6" t="s">
        <v>8</v>
      </c>
      <c r="J9" s="6" t="s">
        <v>255</v>
      </c>
      <c r="K9" s="82">
        <v>0</v>
      </c>
    </row>
    <row r="10" spans="1:17" ht="16" thickBot="1">
      <c r="A10" s="66" t="s">
        <v>23</v>
      </c>
      <c r="B10" s="67">
        <v>22</v>
      </c>
      <c r="C10" s="67" t="s">
        <v>136</v>
      </c>
      <c r="D10" s="67" t="s">
        <v>256</v>
      </c>
      <c r="E10" s="83">
        <v>0</v>
      </c>
      <c r="F10" s="85"/>
      <c r="G10" s="67" t="s">
        <v>260</v>
      </c>
      <c r="H10" s="67">
        <v>22</v>
      </c>
      <c r="I10" s="67" t="s">
        <v>136</v>
      </c>
      <c r="J10" s="67" t="s">
        <v>255</v>
      </c>
      <c r="K10" s="83">
        <v>0</v>
      </c>
    </row>
    <row r="11" spans="1:17">
      <c r="D11" s="24"/>
    </row>
    <row r="12" spans="1:17" ht="16" thickBot="1">
      <c r="D12" s="87"/>
    </row>
    <row r="13" spans="1:17">
      <c r="A13" s="147" t="s">
        <v>188</v>
      </c>
      <c r="B13" s="148"/>
      <c r="C13" s="148"/>
      <c r="D13" s="93" t="s">
        <v>189</v>
      </c>
      <c r="E13" s="81" t="s">
        <v>254</v>
      </c>
      <c r="G13" s="147" t="s">
        <v>262</v>
      </c>
      <c r="H13" s="148"/>
      <c r="I13" s="148"/>
      <c r="J13" s="93" t="s">
        <v>189</v>
      </c>
      <c r="K13" s="81" t="s">
        <v>254</v>
      </c>
      <c r="M13" s="147" t="s">
        <v>266</v>
      </c>
      <c r="N13" s="148"/>
      <c r="O13" s="148"/>
      <c r="P13" s="93" t="s">
        <v>189</v>
      </c>
      <c r="Q13" s="81" t="s">
        <v>254</v>
      </c>
    </row>
    <row r="14" spans="1:17">
      <c r="A14" s="149" t="s">
        <v>25</v>
      </c>
      <c r="B14" s="150"/>
      <c r="C14" s="150"/>
      <c r="D14" s="26">
        <v>11</v>
      </c>
      <c r="E14" s="82" t="s">
        <v>256</v>
      </c>
      <c r="G14" s="149" t="s">
        <v>25</v>
      </c>
      <c r="H14" s="150"/>
      <c r="I14" s="150"/>
      <c r="J14" s="26">
        <v>11</v>
      </c>
      <c r="K14" s="82" t="s">
        <v>256</v>
      </c>
      <c r="M14" s="149" t="s">
        <v>263</v>
      </c>
      <c r="N14" s="150"/>
      <c r="O14" s="150"/>
      <c r="P14" s="92">
        <f>130.42*3</f>
        <v>391.26</v>
      </c>
      <c r="Q14" s="82" t="s">
        <v>255</v>
      </c>
    </row>
    <row r="15" spans="1:17">
      <c r="A15" s="149" t="s">
        <v>14</v>
      </c>
      <c r="B15" s="150"/>
      <c r="C15" s="150"/>
      <c r="D15" s="26">
        <v>130.42000000000002</v>
      </c>
      <c r="E15" s="82" t="s">
        <v>255</v>
      </c>
      <c r="G15" s="149" t="s">
        <v>14</v>
      </c>
      <c r="H15" s="150"/>
      <c r="I15" s="150"/>
      <c r="J15" s="26">
        <v>130.42000000000002</v>
      </c>
      <c r="K15" s="82" t="s">
        <v>255</v>
      </c>
      <c r="M15" s="149" t="s">
        <v>264</v>
      </c>
      <c r="N15" s="150"/>
      <c r="O15" s="150"/>
      <c r="P15" s="92">
        <f>12.1*3</f>
        <v>36.299999999999997</v>
      </c>
      <c r="Q15" s="82" t="s">
        <v>255</v>
      </c>
    </row>
    <row r="16" spans="1:17" ht="16" thickBot="1">
      <c r="A16" s="149" t="s">
        <v>40</v>
      </c>
      <c r="B16" s="150"/>
      <c r="C16" s="150"/>
      <c r="D16" s="26">
        <v>12.1</v>
      </c>
      <c r="E16" s="82" t="s">
        <v>255</v>
      </c>
      <c r="G16" s="149" t="s">
        <v>40</v>
      </c>
      <c r="H16" s="150"/>
      <c r="I16" s="150"/>
      <c r="J16" s="26">
        <v>12.1</v>
      </c>
      <c r="K16" s="82" t="s">
        <v>255</v>
      </c>
      <c r="M16" s="151" t="s">
        <v>265</v>
      </c>
      <c r="N16" s="152"/>
      <c r="O16" s="152"/>
      <c r="P16" s="94">
        <v>9</v>
      </c>
      <c r="Q16" s="83" t="s">
        <v>255</v>
      </c>
    </row>
    <row r="17" spans="1:17">
      <c r="A17" s="149" t="s">
        <v>192</v>
      </c>
      <c r="B17" s="150"/>
      <c r="C17" s="150"/>
      <c r="D17" s="26">
        <v>2</v>
      </c>
      <c r="E17" s="82" t="s">
        <v>255</v>
      </c>
      <c r="G17" s="149" t="s">
        <v>192</v>
      </c>
      <c r="H17" s="150"/>
      <c r="I17" s="150"/>
      <c r="J17" s="26">
        <v>2</v>
      </c>
      <c r="K17" s="82" t="s">
        <v>255</v>
      </c>
      <c r="M17" s="146"/>
      <c r="N17" s="146"/>
      <c r="O17" s="146"/>
      <c r="P17" s="48"/>
      <c r="Q17" s="24"/>
    </row>
    <row r="18" spans="1:17" ht="16" thickBot="1">
      <c r="A18" s="151" t="s">
        <v>99</v>
      </c>
      <c r="B18" s="152"/>
      <c r="C18" s="152"/>
      <c r="D18" s="90">
        <v>10</v>
      </c>
      <c r="E18" s="83" t="s">
        <v>256</v>
      </c>
      <c r="G18" s="151" t="s">
        <v>261</v>
      </c>
      <c r="H18" s="152"/>
      <c r="I18" s="152"/>
      <c r="J18" s="90">
        <v>54</v>
      </c>
      <c r="K18" s="83" t="s">
        <v>256</v>
      </c>
      <c r="M18" s="146"/>
      <c r="N18" s="146"/>
      <c r="O18" s="146"/>
      <c r="P18" s="48"/>
      <c r="Q18" s="24"/>
    </row>
    <row r="20" spans="1:17" ht="16" thickBot="1"/>
    <row r="21" spans="1:17" ht="61" customHeight="1">
      <c r="A21" s="79" t="s">
        <v>190</v>
      </c>
      <c r="B21" s="80" t="s">
        <v>189</v>
      </c>
      <c r="C21" s="95" t="s">
        <v>191</v>
      </c>
      <c r="D21" s="145" t="s">
        <v>230</v>
      </c>
      <c r="E21" s="145"/>
      <c r="F21" s="145"/>
      <c r="G21" s="145"/>
      <c r="H21" s="96" t="s">
        <v>232</v>
      </c>
      <c r="I21" s="97"/>
      <c r="J21" s="155" t="s">
        <v>270</v>
      </c>
      <c r="K21" s="156"/>
    </row>
    <row r="22" spans="1:17">
      <c r="A22" s="65" t="s">
        <v>194</v>
      </c>
      <c r="B22" s="6">
        <v>11</v>
      </c>
      <c r="C22" s="6">
        <v>3</v>
      </c>
      <c r="D22" s="6">
        <v>1</v>
      </c>
      <c r="E22" s="134" t="s">
        <v>231</v>
      </c>
      <c r="F22" s="134"/>
      <c r="G22" s="134"/>
      <c r="H22" s="158" t="s">
        <v>231</v>
      </c>
      <c r="I22" s="158"/>
      <c r="J22" s="134" t="s">
        <v>256</v>
      </c>
      <c r="K22" s="157"/>
    </row>
    <row r="23" spans="1:17">
      <c r="A23" s="65" t="s">
        <v>193</v>
      </c>
      <c r="B23" s="6">
        <v>2</v>
      </c>
      <c r="C23" s="6">
        <v>3</v>
      </c>
      <c r="D23" s="6">
        <v>1</v>
      </c>
      <c r="E23" s="134" t="s">
        <v>231</v>
      </c>
      <c r="F23" s="134"/>
      <c r="G23" s="134"/>
      <c r="H23" s="134" t="s">
        <v>233</v>
      </c>
      <c r="I23" s="134"/>
      <c r="J23" s="134" t="s">
        <v>255</v>
      </c>
      <c r="K23" s="157"/>
    </row>
    <row r="24" spans="1:17">
      <c r="A24" s="65" t="s">
        <v>15</v>
      </c>
      <c r="B24" s="6">
        <v>97.92</v>
      </c>
      <c r="C24" s="6">
        <v>0</v>
      </c>
      <c r="D24" s="53">
        <v>3</v>
      </c>
      <c r="E24" s="134" t="s">
        <v>233</v>
      </c>
      <c r="F24" s="134"/>
      <c r="G24" s="134"/>
      <c r="H24" s="134" t="s">
        <v>269</v>
      </c>
      <c r="I24" s="134"/>
      <c r="J24" s="134" t="s">
        <v>269</v>
      </c>
      <c r="K24" s="157"/>
    </row>
    <row r="25" spans="1:17">
      <c r="A25" s="65" t="s">
        <v>41</v>
      </c>
      <c r="B25" s="6">
        <v>6.6</v>
      </c>
      <c r="C25" s="6">
        <v>1</v>
      </c>
      <c r="D25" s="6">
        <v>1</v>
      </c>
      <c r="E25" s="134" t="s">
        <v>233</v>
      </c>
      <c r="F25" s="134"/>
      <c r="G25" s="134"/>
      <c r="H25" s="134" t="s">
        <v>269</v>
      </c>
      <c r="I25" s="134"/>
      <c r="J25" s="134" t="s">
        <v>269</v>
      </c>
      <c r="K25" s="157"/>
    </row>
    <row r="26" spans="1:17">
      <c r="A26" s="65" t="s">
        <v>41</v>
      </c>
      <c r="B26" s="6">
        <v>5.5</v>
      </c>
      <c r="C26" s="6">
        <v>2</v>
      </c>
      <c r="D26" s="6">
        <v>1</v>
      </c>
      <c r="E26" s="134" t="s">
        <v>231</v>
      </c>
      <c r="F26" s="134"/>
      <c r="G26" s="134"/>
      <c r="H26" s="134" t="s">
        <v>233</v>
      </c>
      <c r="I26" s="134"/>
      <c r="J26" s="134" t="s">
        <v>255</v>
      </c>
      <c r="K26" s="157"/>
    </row>
    <row r="27" spans="1:17">
      <c r="A27" s="65" t="s">
        <v>70</v>
      </c>
      <c r="B27" s="6">
        <v>32.5</v>
      </c>
      <c r="C27" s="6">
        <v>2</v>
      </c>
      <c r="D27" s="6">
        <v>1</v>
      </c>
      <c r="E27" s="134" t="s">
        <v>231</v>
      </c>
      <c r="F27" s="134"/>
      <c r="G27" s="134"/>
      <c r="H27" s="134" t="s">
        <v>233</v>
      </c>
      <c r="I27" s="134"/>
      <c r="J27" s="134" t="s">
        <v>255</v>
      </c>
      <c r="K27" s="157"/>
    </row>
    <row r="28" spans="1:17" ht="16" thickBot="1">
      <c r="A28" s="66" t="s">
        <v>195</v>
      </c>
      <c r="B28" s="67">
        <v>10</v>
      </c>
      <c r="C28" s="67">
        <v>4</v>
      </c>
      <c r="D28" s="67">
        <v>0</v>
      </c>
      <c r="E28" s="144" t="s">
        <v>231</v>
      </c>
      <c r="F28" s="144"/>
      <c r="G28" s="144"/>
      <c r="H28" s="154" t="s">
        <v>231</v>
      </c>
      <c r="I28" s="154"/>
      <c r="J28" s="144" t="s">
        <v>256</v>
      </c>
      <c r="K28" s="153"/>
    </row>
    <row r="29" spans="1:17" ht="16" thickBot="1"/>
    <row r="30" spans="1:17" ht="56">
      <c r="A30" s="79" t="s">
        <v>271</v>
      </c>
      <c r="B30" s="80" t="s">
        <v>189</v>
      </c>
      <c r="C30" s="95" t="s">
        <v>191</v>
      </c>
      <c r="D30" s="145" t="s">
        <v>272</v>
      </c>
      <c r="E30" s="145"/>
      <c r="F30" s="145"/>
      <c r="G30" s="145"/>
      <c r="H30" s="96" t="s">
        <v>273</v>
      </c>
      <c r="I30" s="97"/>
      <c r="J30" s="155" t="s">
        <v>270</v>
      </c>
      <c r="K30" s="156"/>
    </row>
    <row r="31" spans="1:17">
      <c r="A31" s="65" t="s">
        <v>194</v>
      </c>
      <c r="B31" s="6">
        <v>11</v>
      </c>
      <c r="C31" s="6">
        <v>2</v>
      </c>
      <c r="D31" s="6">
        <v>1</v>
      </c>
      <c r="E31" s="134" t="s">
        <v>231</v>
      </c>
      <c r="F31" s="134"/>
      <c r="G31" s="134"/>
      <c r="H31" s="134" t="s">
        <v>233</v>
      </c>
      <c r="I31" s="134"/>
      <c r="J31" s="134" t="s">
        <v>255</v>
      </c>
      <c r="K31" s="157"/>
    </row>
    <row r="32" spans="1:17">
      <c r="A32" s="65" t="s">
        <v>193</v>
      </c>
      <c r="B32" s="6">
        <v>2</v>
      </c>
      <c r="C32" s="6">
        <v>3</v>
      </c>
      <c r="D32" s="6">
        <v>1</v>
      </c>
      <c r="E32" s="134" t="s">
        <v>231</v>
      </c>
      <c r="F32" s="134"/>
      <c r="G32" s="134"/>
      <c r="H32" s="134" t="s">
        <v>233</v>
      </c>
      <c r="I32" s="134"/>
      <c r="J32" s="134" t="s">
        <v>255</v>
      </c>
      <c r="K32" s="157"/>
    </row>
    <row r="33" spans="1:11">
      <c r="A33" s="65" t="s">
        <v>15</v>
      </c>
      <c r="B33" s="6">
        <v>97.92</v>
      </c>
      <c r="C33" s="6">
        <v>0</v>
      </c>
      <c r="D33" s="53">
        <v>3</v>
      </c>
      <c r="E33" s="134" t="s">
        <v>233</v>
      </c>
      <c r="F33" s="134"/>
      <c r="G33" s="134"/>
      <c r="H33" s="134" t="s">
        <v>269</v>
      </c>
      <c r="I33" s="134"/>
      <c r="J33" s="134" t="s">
        <v>269</v>
      </c>
      <c r="K33" s="157"/>
    </row>
    <row r="34" spans="1:11">
      <c r="A34" s="65" t="s">
        <v>41</v>
      </c>
      <c r="B34" s="6">
        <v>6.6</v>
      </c>
      <c r="C34" s="6">
        <v>1</v>
      </c>
      <c r="D34" s="6">
        <v>1</v>
      </c>
      <c r="E34" s="134" t="s">
        <v>233</v>
      </c>
      <c r="F34" s="134"/>
      <c r="G34" s="134"/>
      <c r="H34" s="134" t="s">
        <v>269</v>
      </c>
      <c r="I34" s="134"/>
      <c r="J34" s="134" t="s">
        <v>269</v>
      </c>
      <c r="K34" s="157"/>
    </row>
    <row r="35" spans="1:11">
      <c r="A35" s="65" t="s">
        <v>41</v>
      </c>
      <c r="B35" s="6">
        <v>5.5</v>
      </c>
      <c r="C35" s="6">
        <v>2</v>
      </c>
      <c r="D35" s="6">
        <v>1</v>
      </c>
      <c r="E35" s="134" t="s">
        <v>231</v>
      </c>
      <c r="F35" s="134"/>
      <c r="G35" s="134"/>
      <c r="H35" s="134" t="s">
        <v>233</v>
      </c>
      <c r="I35" s="134"/>
      <c r="J35" s="134" t="s">
        <v>255</v>
      </c>
      <c r="K35" s="157"/>
    </row>
    <row r="36" spans="1:11" ht="16" thickBot="1">
      <c r="A36" s="66" t="s">
        <v>70</v>
      </c>
      <c r="B36" s="67">
        <v>32.5</v>
      </c>
      <c r="C36" s="67">
        <v>2</v>
      </c>
      <c r="D36" s="67">
        <v>1</v>
      </c>
      <c r="E36" s="144" t="s">
        <v>231</v>
      </c>
      <c r="F36" s="144"/>
      <c r="G36" s="144"/>
      <c r="H36" s="144" t="s">
        <v>233</v>
      </c>
      <c r="I36" s="144"/>
      <c r="J36" s="144" t="s">
        <v>255</v>
      </c>
      <c r="K36" s="153"/>
    </row>
  </sheetData>
  <mergeCells count="61">
    <mergeCell ref="D30:G30"/>
    <mergeCell ref="J30:K30"/>
    <mergeCell ref="E31:G31"/>
    <mergeCell ref="H31:I31"/>
    <mergeCell ref="J31:K31"/>
    <mergeCell ref="E32:G32"/>
    <mergeCell ref="H32:I32"/>
    <mergeCell ref="J32:K32"/>
    <mergeCell ref="E33:G33"/>
    <mergeCell ref="H33:I33"/>
    <mergeCell ref="J33:K33"/>
    <mergeCell ref="E34:G34"/>
    <mergeCell ref="H34:I34"/>
    <mergeCell ref="J34:K34"/>
    <mergeCell ref="E35:G35"/>
    <mergeCell ref="H35:I35"/>
    <mergeCell ref="J35:K35"/>
    <mergeCell ref="E36:G36"/>
    <mergeCell ref="H36:I36"/>
    <mergeCell ref="J36:K36"/>
    <mergeCell ref="H28:I28"/>
    <mergeCell ref="J21:K21"/>
    <mergeCell ref="J22:K22"/>
    <mergeCell ref="J23:K23"/>
    <mergeCell ref="J24:K24"/>
    <mergeCell ref="J25:K25"/>
    <mergeCell ref="J26:K26"/>
    <mergeCell ref="J27:K27"/>
    <mergeCell ref="J28:K28"/>
    <mergeCell ref="H22:I22"/>
    <mergeCell ref="H23:I23"/>
    <mergeCell ref="H24:I24"/>
    <mergeCell ref="H25:I25"/>
    <mergeCell ref="H27:I27"/>
    <mergeCell ref="E22:G22"/>
    <mergeCell ref="E23:G23"/>
    <mergeCell ref="E24:G24"/>
    <mergeCell ref="E25:G25"/>
    <mergeCell ref="E26:G26"/>
    <mergeCell ref="E27:G27"/>
    <mergeCell ref="G15:I15"/>
    <mergeCell ref="G16:I16"/>
    <mergeCell ref="G17:I17"/>
    <mergeCell ref="G18:I18"/>
    <mergeCell ref="H26:I26"/>
    <mergeCell ref="E28:G28"/>
    <mergeCell ref="D21:G21"/>
    <mergeCell ref="M18:O18"/>
    <mergeCell ref="A13:C13"/>
    <mergeCell ref="A14:C14"/>
    <mergeCell ref="A15:C15"/>
    <mergeCell ref="A16:C16"/>
    <mergeCell ref="M13:O13"/>
    <mergeCell ref="M14:O14"/>
    <mergeCell ref="M15:O15"/>
    <mergeCell ref="M16:O16"/>
    <mergeCell ref="M17:O17"/>
    <mergeCell ref="A17:C17"/>
    <mergeCell ref="A18:C18"/>
    <mergeCell ref="G13:I13"/>
    <mergeCell ref="G14:I14"/>
  </mergeCells>
  <conditionalFormatting sqref="D2">
    <cfRule type="containsText" dxfId="410" priority="145" operator="containsText" text="yes">
      <formula>NOT(ISERROR(SEARCH("yes",D2)))</formula>
    </cfRule>
  </conditionalFormatting>
  <conditionalFormatting sqref="D2:D11">
    <cfRule type="containsText" dxfId="409" priority="144" operator="containsText" text="yes">
      <formula>NOT(ISERROR(SEARCH("yes",D2)))</formula>
    </cfRule>
  </conditionalFormatting>
  <conditionalFormatting sqref="D2:D10">
    <cfRule type="containsText" dxfId="408" priority="142" operator="containsText" text="no">
      <formula>NOT(ISERROR(SEARCH("no",D2)))</formula>
    </cfRule>
  </conditionalFormatting>
  <conditionalFormatting sqref="J2:J10">
    <cfRule type="containsText" dxfId="407" priority="133" operator="containsText" text="yes">
      <formula>NOT(ISERROR(SEARCH("yes",J2)))</formula>
    </cfRule>
  </conditionalFormatting>
  <conditionalFormatting sqref="J2:J10">
    <cfRule type="containsText" dxfId="406" priority="132" operator="containsText" text="yes">
      <formula>NOT(ISERROR(SEARCH("yes",J2)))</formula>
    </cfRule>
  </conditionalFormatting>
  <conditionalFormatting sqref="J2:J10">
    <cfRule type="containsText" dxfId="405" priority="131" operator="containsText" text="no">
      <formula>NOT(ISERROR(SEARCH("no",J2)))</formula>
    </cfRule>
  </conditionalFormatting>
  <conditionalFormatting sqref="E2:E10">
    <cfRule type="cellIs" dxfId="404" priority="130" operator="greaterThan">
      <formula>1</formula>
    </cfRule>
  </conditionalFormatting>
  <conditionalFormatting sqref="E2:E10">
    <cfRule type="cellIs" dxfId="403" priority="129" operator="lessThan">
      <formula>1</formula>
    </cfRule>
  </conditionalFormatting>
  <conditionalFormatting sqref="K2:K10">
    <cfRule type="cellIs" dxfId="402" priority="128" operator="greaterThan">
      <formula>1</formula>
    </cfRule>
  </conditionalFormatting>
  <conditionalFormatting sqref="K2:K10">
    <cfRule type="cellIs" dxfId="401" priority="127" operator="lessThan">
      <formula>1</formula>
    </cfRule>
  </conditionalFormatting>
  <conditionalFormatting sqref="E15:E17">
    <cfRule type="containsText" dxfId="400" priority="126" operator="containsText" text="yes">
      <formula>NOT(ISERROR(SEARCH("yes",E15)))</formula>
    </cfRule>
  </conditionalFormatting>
  <conditionalFormatting sqref="E15:E17">
    <cfRule type="containsText" dxfId="399" priority="125" operator="containsText" text="yes">
      <formula>NOT(ISERROR(SEARCH("yes",E15)))</formula>
    </cfRule>
  </conditionalFormatting>
  <conditionalFormatting sqref="E15:E17">
    <cfRule type="containsText" dxfId="398" priority="124" operator="containsText" text="no">
      <formula>NOT(ISERROR(SEARCH("no",E15)))</formula>
    </cfRule>
  </conditionalFormatting>
  <conditionalFormatting sqref="E18">
    <cfRule type="containsText" dxfId="397" priority="123" operator="containsText" text="yes">
      <formula>NOT(ISERROR(SEARCH("yes",E18)))</formula>
    </cfRule>
  </conditionalFormatting>
  <conditionalFormatting sqref="E18">
    <cfRule type="containsText" dxfId="396" priority="122" operator="containsText" text="no">
      <formula>NOT(ISERROR(SEARCH("no",E18)))</formula>
    </cfRule>
  </conditionalFormatting>
  <conditionalFormatting sqref="K15:K17">
    <cfRule type="containsText" dxfId="395" priority="121" operator="containsText" text="yes">
      <formula>NOT(ISERROR(SEARCH("yes",K15)))</formula>
    </cfRule>
  </conditionalFormatting>
  <conditionalFormatting sqref="K15:K17">
    <cfRule type="containsText" dxfId="394" priority="120" operator="containsText" text="yes">
      <formula>NOT(ISERROR(SEARCH("yes",K15)))</formula>
    </cfRule>
  </conditionalFormatting>
  <conditionalFormatting sqref="K15:K17">
    <cfRule type="containsText" dxfId="393" priority="119" operator="containsText" text="no">
      <formula>NOT(ISERROR(SEARCH("no",K15)))</formula>
    </cfRule>
  </conditionalFormatting>
  <conditionalFormatting sqref="K18">
    <cfRule type="containsText" dxfId="392" priority="116" operator="containsText" text="yes">
      <formula>NOT(ISERROR(SEARCH("yes",K18)))</formula>
    </cfRule>
  </conditionalFormatting>
  <conditionalFormatting sqref="K18">
    <cfRule type="containsText" dxfId="391" priority="115" operator="containsText" text="no">
      <formula>NOT(ISERROR(SEARCH("no",K18)))</formula>
    </cfRule>
  </conditionalFormatting>
  <conditionalFormatting sqref="K14">
    <cfRule type="containsText" dxfId="390" priority="98" operator="containsText" text="yes">
      <formula>NOT(ISERROR(SEARCH("yes",K14)))</formula>
    </cfRule>
  </conditionalFormatting>
  <conditionalFormatting sqref="K14">
    <cfRule type="containsText" dxfId="389" priority="97" operator="containsText" text="no">
      <formula>NOT(ISERROR(SEARCH("no",K14)))</formula>
    </cfRule>
  </conditionalFormatting>
  <conditionalFormatting sqref="Q17">
    <cfRule type="containsText" dxfId="388" priority="114" operator="containsText" text="yes">
      <formula>NOT(ISERROR(SEARCH("yes",Q17)))</formula>
    </cfRule>
  </conditionalFormatting>
  <conditionalFormatting sqref="Q17">
    <cfRule type="containsText" dxfId="387" priority="113" operator="containsText" text="yes">
      <formula>NOT(ISERROR(SEARCH("yes",Q17)))</formula>
    </cfRule>
  </conditionalFormatting>
  <conditionalFormatting sqref="Q17">
    <cfRule type="containsText" dxfId="386" priority="112" operator="containsText" text="no">
      <formula>NOT(ISERROR(SEARCH("no",Q17)))</formula>
    </cfRule>
  </conditionalFormatting>
  <conditionalFormatting sqref="Q18">
    <cfRule type="containsText" dxfId="385" priority="111" operator="containsText" text="yes">
      <formula>NOT(ISERROR(SEARCH("yes",Q18)))</formula>
    </cfRule>
  </conditionalFormatting>
  <conditionalFormatting sqref="Q18">
    <cfRule type="containsText" dxfId="384" priority="110" operator="containsText" text="no">
      <formula>NOT(ISERROR(SEARCH("no",Q18)))</formula>
    </cfRule>
  </conditionalFormatting>
  <conditionalFormatting sqref="Q14">
    <cfRule type="containsText" dxfId="383" priority="109" operator="containsText" text="yes">
      <formula>NOT(ISERROR(SEARCH("yes",Q14)))</formula>
    </cfRule>
  </conditionalFormatting>
  <conditionalFormatting sqref="Q14">
    <cfRule type="containsText" dxfId="382" priority="108" operator="containsText" text="yes">
      <formula>NOT(ISERROR(SEARCH("yes",Q14)))</formula>
    </cfRule>
  </conditionalFormatting>
  <conditionalFormatting sqref="Q14">
    <cfRule type="containsText" dxfId="381" priority="107" operator="containsText" text="no">
      <formula>NOT(ISERROR(SEARCH("no",Q14)))</formula>
    </cfRule>
  </conditionalFormatting>
  <conditionalFormatting sqref="Q15">
    <cfRule type="containsText" dxfId="380" priority="106" operator="containsText" text="yes">
      <formula>NOT(ISERROR(SEARCH("yes",Q15)))</formula>
    </cfRule>
  </conditionalFormatting>
  <conditionalFormatting sqref="Q15">
    <cfRule type="containsText" dxfId="379" priority="105" operator="containsText" text="yes">
      <formula>NOT(ISERROR(SEARCH("yes",Q15)))</formula>
    </cfRule>
  </conditionalFormatting>
  <conditionalFormatting sqref="Q15">
    <cfRule type="containsText" dxfId="378" priority="104" operator="containsText" text="no">
      <formula>NOT(ISERROR(SEARCH("no",Q15)))</formula>
    </cfRule>
  </conditionalFormatting>
  <conditionalFormatting sqref="Q16">
    <cfRule type="containsText" dxfId="377" priority="103" operator="containsText" text="yes">
      <formula>NOT(ISERROR(SEARCH("yes",Q16)))</formula>
    </cfRule>
  </conditionalFormatting>
  <conditionalFormatting sqref="Q16">
    <cfRule type="containsText" dxfId="376" priority="102" operator="containsText" text="yes">
      <formula>NOT(ISERROR(SEARCH("yes",Q16)))</formula>
    </cfRule>
  </conditionalFormatting>
  <conditionalFormatting sqref="Q16">
    <cfRule type="containsText" dxfId="375" priority="101" operator="containsText" text="no">
      <formula>NOT(ISERROR(SEARCH("no",Q16)))</formula>
    </cfRule>
  </conditionalFormatting>
  <conditionalFormatting sqref="E14">
    <cfRule type="containsText" dxfId="374" priority="100" operator="containsText" text="yes">
      <formula>NOT(ISERROR(SEARCH("yes",E14)))</formula>
    </cfRule>
  </conditionalFormatting>
  <conditionalFormatting sqref="E14">
    <cfRule type="containsText" dxfId="373" priority="99" operator="containsText" text="no">
      <formula>NOT(ISERROR(SEARCH("no",E14)))</formula>
    </cfRule>
  </conditionalFormatting>
  <conditionalFormatting sqref="H28:I28">
    <cfRule type="containsText" dxfId="372" priority="96" operator="containsText" text="skill level not available">
      <formula>NOT(ISERROR(SEARCH("skill level not available",H28)))</formula>
    </cfRule>
  </conditionalFormatting>
  <conditionalFormatting sqref="H22:I22 H23:H24">
    <cfRule type="containsText" dxfId="371" priority="95" operator="containsText" text="skill level not available">
      <formula>NOT(ISERROR(SEARCH("skill level not available",H22)))</formula>
    </cfRule>
  </conditionalFormatting>
  <conditionalFormatting sqref="E22">
    <cfRule type="containsText" dxfId="370" priority="94" operator="containsText" text="skill level not available">
      <formula>NOT(ISERROR(SEARCH("skill level not available",E22)))</formula>
    </cfRule>
  </conditionalFormatting>
  <conditionalFormatting sqref="E23 E26:E28">
    <cfRule type="containsText" dxfId="369" priority="93" operator="containsText" text="skill level not available">
      <formula>NOT(ISERROR(SEARCH("skill level not available",E23)))</formula>
    </cfRule>
  </conditionalFormatting>
  <conditionalFormatting sqref="H23:H24">
    <cfRule type="containsText" dxfId="368" priority="90" operator="containsText" text="skill level available">
      <formula>NOT(ISERROR(SEARCH("skill level available",H23)))</formula>
    </cfRule>
    <cfRule type="containsText" dxfId="367" priority="92" operator="containsText" text="skill level available">
      <formula>NOT(ISERROR(SEARCH("skill level available",H23)))</formula>
    </cfRule>
  </conditionalFormatting>
  <conditionalFormatting sqref="H26">
    <cfRule type="containsText" dxfId="366" priority="89" operator="containsText" text="skill level not available">
      <formula>NOT(ISERROR(SEARCH("skill level not available",H26)))</formula>
    </cfRule>
  </conditionalFormatting>
  <conditionalFormatting sqref="H26">
    <cfRule type="containsText" dxfId="365" priority="87" operator="containsText" text="skill level available">
      <formula>NOT(ISERROR(SEARCH("skill level available",H26)))</formula>
    </cfRule>
    <cfRule type="containsText" dxfId="364" priority="88" operator="containsText" text="skill level available">
      <formula>NOT(ISERROR(SEARCH("skill level available",H26)))</formula>
    </cfRule>
  </conditionalFormatting>
  <conditionalFormatting sqref="H27">
    <cfRule type="containsText" dxfId="363" priority="86" operator="containsText" text="skill level not available">
      <formula>NOT(ISERROR(SEARCH("skill level not available",H27)))</formula>
    </cfRule>
  </conditionalFormatting>
  <conditionalFormatting sqref="H27">
    <cfRule type="containsText" dxfId="362" priority="84" operator="containsText" text="skill level available">
      <formula>NOT(ISERROR(SEARCH("skill level available",H27)))</formula>
    </cfRule>
    <cfRule type="containsText" dxfId="361" priority="85" operator="containsText" text="skill level available">
      <formula>NOT(ISERROR(SEARCH("skill level available",H27)))</formula>
    </cfRule>
  </conditionalFormatting>
  <conditionalFormatting sqref="E25">
    <cfRule type="containsText" dxfId="360" priority="80" operator="containsText" text="skill level not available">
      <formula>NOT(ISERROR(SEARCH("skill level not available",E25)))</formula>
    </cfRule>
  </conditionalFormatting>
  <conditionalFormatting sqref="E25">
    <cfRule type="containsText" dxfId="359" priority="78" operator="containsText" text="skill level available">
      <formula>NOT(ISERROR(SEARCH("skill level available",E25)))</formula>
    </cfRule>
    <cfRule type="containsText" dxfId="358" priority="79" operator="containsText" text="skill level available">
      <formula>NOT(ISERROR(SEARCH("skill level available",E25)))</formula>
    </cfRule>
  </conditionalFormatting>
  <conditionalFormatting sqref="E24">
    <cfRule type="containsText" dxfId="357" priority="77" operator="containsText" text="skill level not available">
      <formula>NOT(ISERROR(SEARCH("skill level not available",E24)))</formula>
    </cfRule>
  </conditionalFormatting>
  <conditionalFormatting sqref="E24">
    <cfRule type="containsText" dxfId="356" priority="75" operator="containsText" text="skill level available">
      <formula>NOT(ISERROR(SEARCH("skill level available",E24)))</formula>
    </cfRule>
    <cfRule type="containsText" dxfId="355" priority="76" operator="containsText" text="skill level available">
      <formula>NOT(ISERROR(SEARCH("skill level available",E24)))</formula>
    </cfRule>
  </conditionalFormatting>
  <conditionalFormatting sqref="H24">
    <cfRule type="containsText" dxfId="354" priority="74" operator="containsText" text="not nee">
      <formula>NOT(ISERROR(SEARCH("not nee",H24)))</formula>
    </cfRule>
  </conditionalFormatting>
  <conditionalFormatting sqref="H25">
    <cfRule type="containsText" dxfId="353" priority="73" operator="containsText" text="skill level not available">
      <formula>NOT(ISERROR(SEARCH("skill level not available",H25)))</formula>
    </cfRule>
  </conditionalFormatting>
  <conditionalFormatting sqref="H25">
    <cfRule type="containsText" dxfId="352" priority="71" operator="containsText" text="skill level available">
      <formula>NOT(ISERROR(SEARCH("skill level available",H25)))</formula>
    </cfRule>
    <cfRule type="containsText" dxfId="351" priority="72" operator="containsText" text="skill level available">
      <formula>NOT(ISERROR(SEARCH("skill level available",H25)))</formula>
    </cfRule>
  </conditionalFormatting>
  <conditionalFormatting sqref="H25">
    <cfRule type="containsText" dxfId="350" priority="70" operator="containsText" text="not nee">
      <formula>NOT(ISERROR(SEARCH("not nee",H25)))</formula>
    </cfRule>
  </conditionalFormatting>
  <conditionalFormatting sqref="J24">
    <cfRule type="containsText" dxfId="349" priority="69" operator="containsText" text="skill level not available">
      <formula>NOT(ISERROR(SEARCH("skill level not available",J24)))</formula>
    </cfRule>
  </conditionalFormatting>
  <conditionalFormatting sqref="J24">
    <cfRule type="containsText" dxfId="348" priority="67" operator="containsText" text="skill level available">
      <formula>NOT(ISERROR(SEARCH("skill level available",J24)))</formula>
    </cfRule>
    <cfRule type="containsText" dxfId="347" priority="68" operator="containsText" text="skill level available">
      <formula>NOT(ISERROR(SEARCH("skill level available",J24)))</formula>
    </cfRule>
  </conditionalFormatting>
  <conditionalFormatting sqref="J24">
    <cfRule type="containsText" dxfId="346" priority="66" operator="containsText" text="not nee">
      <formula>NOT(ISERROR(SEARCH("not nee",J24)))</formula>
    </cfRule>
  </conditionalFormatting>
  <conditionalFormatting sqref="J25">
    <cfRule type="containsText" dxfId="345" priority="65" operator="containsText" text="skill level not available">
      <formula>NOT(ISERROR(SEARCH("skill level not available",J25)))</formula>
    </cfRule>
  </conditionalFormatting>
  <conditionalFormatting sqref="J25">
    <cfRule type="containsText" dxfId="344" priority="63" operator="containsText" text="skill level available">
      <formula>NOT(ISERROR(SEARCH("skill level available",J25)))</formula>
    </cfRule>
    <cfRule type="containsText" dxfId="343" priority="64" operator="containsText" text="skill level available">
      <formula>NOT(ISERROR(SEARCH("skill level available",J25)))</formula>
    </cfRule>
  </conditionalFormatting>
  <conditionalFormatting sqref="J25">
    <cfRule type="containsText" dxfId="342" priority="62" operator="containsText" text="not nee">
      <formula>NOT(ISERROR(SEARCH("not nee",J25)))</formula>
    </cfRule>
  </conditionalFormatting>
  <conditionalFormatting sqref="J28">
    <cfRule type="containsText" dxfId="341" priority="61" operator="containsText" text="yes">
      <formula>NOT(ISERROR(SEARCH("yes",J28)))</formula>
    </cfRule>
  </conditionalFormatting>
  <conditionalFormatting sqref="J28">
    <cfRule type="containsText" dxfId="340" priority="60" operator="containsText" text="yes">
      <formula>NOT(ISERROR(SEARCH("yes",J28)))</formula>
    </cfRule>
  </conditionalFormatting>
  <conditionalFormatting sqref="J28">
    <cfRule type="containsText" dxfId="339" priority="59" operator="containsText" text="no">
      <formula>NOT(ISERROR(SEARCH("no",J28)))</formula>
    </cfRule>
  </conditionalFormatting>
  <conditionalFormatting sqref="J22">
    <cfRule type="containsText" dxfId="338" priority="58" operator="containsText" text="yes">
      <formula>NOT(ISERROR(SEARCH("yes",J22)))</formula>
    </cfRule>
  </conditionalFormatting>
  <conditionalFormatting sqref="J22">
    <cfRule type="containsText" dxfId="337" priority="57" operator="containsText" text="yes">
      <formula>NOT(ISERROR(SEARCH("yes",J22)))</formula>
    </cfRule>
  </conditionalFormatting>
  <conditionalFormatting sqref="J22">
    <cfRule type="containsText" dxfId="336" priority="56" operator="containsText" text="no">
      <formula>NOT(ISERROR(SEARCH("no",J22)))</formula>
    </cfRule>
  </conditionalFormatting>
  <conditionalFormatting sqref="J23">
    <cfRule type="containsText" dxfId="335" priority="55" operator="containsText" text="yes">
      <formula>NOT(ISERROR(SEARCH("yes",J23)))</formula>
    </cfRule>
  </conditionalFormatting>
  <conditionalFormatting sqref="J23">
    <cfRule type="containsText" dxfId="334" priority="54" operator="containsText" text="yes">
      <formula>NOT(ISERROR(SEARCH("yes",J23)))</formula>
    </cfRule>
  </conditionalFormatting>
  <conditionalFormatting sqref="J23">
    <cfRule type="containsText" dxfId="333" priority="53" operator="containsText" text="no">
      <formula>NOT(ISERROR(SEARCH("no",J23)))</formula>
    </cfRule>
  </conditionalFormatting>
  <conditionalFormatting sqref="J26:J27">
    <cfRule type="containsText" dxfId="332" priority="52" operator="containsText" text="yes">
      <formula>NOT(ISERROR(SEARCH("yes",J26)))</formula>
    </cfRule>
  </conditionalFormatting>
  <conditionalFormatting sqref="J26:J27">
    <cfRule type="containsText" dxfId="331" priority="51" operator="containsText" text="yes">
      <formula>NOT(ISERROR(SEARCH("yes",J26)))</formula>
    </cfRule>
  </conditionalFormatting>
  <conditionalFormatting sqref="J26:J27">
    <cfRule type="containsText" dxfId="330" priority="50" operator="containsText" text="no">
      <formula>NOT(ISERROR(SEARCH("no",J26)))</formula>
    </cfRule>
  </conditionalFormatting>
  <conditionalFormatting sqref="J35:J36">
    <cfRule type="containsText" dxfId="329" priority="7" operator="containsText" text="no">
      <formula>NOT(ISERROR(SEARCH("no",J35)))</formula>
    </cfRule>
  </conditionalFormatting>
  <conditionalFormatting sqref="J31">
    <cfRule type="containsText" dxfId="328" priority="1" operator="containsText" text="no">
      <formula>NOT(ISERROR(SEARCH("no",J31)))</formula>
    </cfRule>
  </conditionalFormatting>
  <conditionalFormatting sqref="H35">
    <cfRule type="containsText" dxfId="327" priority="43" operator="containsText" text="skill level not available">
      <formula>NOT(ISERROR(SEARCH("skill level not available",H35)))</formula>
    </cfRule>
  </conditionalFormatting>
  <conditionalFormatting sqref="H32:H33">
    <cfRule type="containsText" dxfId="326" priority="48" operator="containsText" text="skill level not available">
      <formula>NOT(ISERROR(SEARCH("skill level not available",H32)))</formula>
    </cfRule>
  </conditionalFormatting>
  <conditionalFormatting sqref="E31">
    <cfRule type="containsText" dxfId="325" priority="47" operator="containsText" text="skill level not available">
      <formula>NOT(ISERROR(SEARCH("skill level not available",E31)))</formula>
    </cfRule>
  </conditionalFormatting>
  <conditionalFormatting sqref="E32 E35:E36">
    <cfRule type="containsText" dxfId="324" priority="46" operator="containsText" text="skill level not available">
      <formula>NOT(ISERROR(SEARCH("skill level not available",E32)))</formula>
    </cfRule>
  </conditionalFormatting>
  <conditionalFormatting sqref="H32:H33">
    <cfRule type="containsText" dxfId="323" priority="44" operator="containsText" text="skill level available">
      <formula>NOT(ISERROR(SEARCH("skill level available",H32)))</formula>
    </cfRule>
    <cfRule type="containsText" dxfId="322" priority="45" operator="containsText" text="skill level available">
      <formula>NOT(ISERROR(SEARCH("skill level available",H32)))</formula>
    </cfRule>
  </conditionalFormatting>
  <conditionalFormatting sqref="H35">
    <cfRule type="containsText" dxfId="321" priority="41" operator="containsText" text="skill level available">
      <formula>NOT(ISERROR(SEARCH("skill level available",H35)))</formula>
    </cfRule>
    <cfRule type="containsText" dxfId="320" priority="42" operator="containsText" text="skill level available">
      <formula>NOT(ISERROR(SEARCH("skill level available",H35)))</formula>
    </cfRule>
  </conditionalFormatting>
  <conditionalFormatting sqref="H36">
    <cfRule type="containsText" dxfId="319" priority="40" operator="containsText" text="skill level not available">
      <formula>NOT(ISERROR(SEARCH("skill level not available",H36)))</formula>
    </cfRule>
  </conditionalFormatting>
  <conditionalFormatting sqref="H36">
    <cfRule type="containsText" dxfId="318" priority="38" operator="containsText" text="skill level available">
      <formula>NOT(ISERROR(SEARCH("skill level available",H36)))</formula>
    </cfRule>
    <cfRule type="containsText" dxfId="317" priority="39" operator="containsText" text="skill level available">
      <formula>NOT(ISERROR(SEARCH("skill level available",H36)))</formula>
    </cfRule>
  </conditionalFormatting>
  <conditionalFormatting sqref="E34">
    <cfRule type="containsText" dxfId="316" priority="37" operator="containsText" text="skill level not available">
      <formula>NOT(ISERROR(SEARCH("skill level not available",E34)))</formula>
    </cfRule>
  </conditionalFormatting>
  <conditionalFormatting sqref="E34">
    <cfRule type="containsText" dxfId="315" priority="35" operator="containsText" text="skill level available">
      <formula>NOT(ISERROR(SEARCH("skill level available",E34)))</formula>
    </cfRule>
    <cfRule type="containsText" dxfId="314" priority="36" operator="containsText" text="skill level available">
      <formula>NOT(ISERROR(SEARCH("skill level available",E34)))</formula>
    </cfRule>
  </conditionalFormatting>
  <conditionalFormatting sqref="E33">
    <cfRule type="containsText" dxfId="313" priority="34" operator="containsText" text="skill level not available">
      <formula>NOT(ISERROR(SEARCH("skill level not available",E33)))</formula>
    </cfRule>
  </conditionalFormatting>
  <conditionalFormatting sqref="E33">
    <cfRule type="containsText" dxfId="312" priority="32" operator="containsText" text="skill level available">
      <formula>NOT(ISERROR(SEARCH("skill level available",E33)))</formula>
    </cfRule>
    <cfRule type="containsText" dxfId="311" priority="33" operator="containsText" text="skill level available">
      <formula>NOT(ISERROR(SEARCH("skill level available",E33)))</formula>
    </cfRule>
  </conditionalFormatting>
  <conditionalFormatting sqref="H33">
    <cfRule type="containsText" dxfId="310" priority="31" operator="containsText" text="not nee">
      <formula>NOT(ISERROR(SEARCH("not nee",H33)))</formula>
    </cfRule>
  </conditionalFormatting>
  <conditionalFormatting sqref="H34">
    <cfRule type="containsText" dxfId="309" priority="30" operator="containsText" text="skill level not available">
      <formula>NOT(ISERROR(SEARCH("skill level not available",H34)))</formula>
    </cfRule>
  </conditionalFormatting>
  <conditionalFormatting sqref="H34">
    <cfRule type="containsText" dxfId="308" priority="28" operator="containsText" text="skill level available">
      <formula>NOT(ISERROR(SEARCH("skill level available",H34)))</formula>
    </cfRule>
    <cfRule type="containsText" dxfId="307" priority="29" operator="containsText" text="skill level available">
      <formula>NOT(ISERROR(SEARCH("skill level available",H34)))</formula>
    </cfRule>
  </conditionalFormatting>
  <conditionalFormatting sqref="H34">
    <cfRule type="containsText" dxfId="306" priority="27" operator="containsText" text="not nee">
      <formula>NOT(ISERROR(SEARCH("not nee",H34)))</formula>
    </cfRule>
  </conditionalFormatting>
  <conditionalFormatting sqref="J33">
    <cfRule type="containsText" dxfId="305" priority="26" operator="containsText" text="skill level not available">
      <formula>NOT(ISERROR(SEARCH("skill level not available",J33)))</formula>
    </cfRule>
  </conditionalFormatting>
  <conditionalFormatting sqref="J33">
    <cfRule type="containsText" dxfId="304" priority="24" operator="containsText" text="skill level available">
      <formula>NOT(ISERROR(SEARCH("skill level available",J33)))</formula>
    </cfRule>
    <cfRule type="containsText" dxfId="303" priority="25" operator="containsText" text="skill level available">
      <formula>NOT(ISERROR(SEARCH("skill level available",J33)))</formula>
    </cfRule>
  </conditionalFormatting>
  <conditionalFormatting sqref="J33">
    <cfRule type="containsText" dxfId="302" priority="23" operator="containsText" text="not nee">
      <formula>NOT(ISERROR(SEARCH("not nee",J33)))</formula>
    </cfRule>
  </conditionalFormatting>
  <conditionalFormatting sqref="J34">
    <cfRule type="containsText" dxfId="301" priority="22" operator="containsText" text="skill level not available">
      <formula>NOT(ISERROR(SEARCH("skill level not available",J34)))</formula>
    </cfRule>
  </conditionalFormatting>
  <conditionalFormatting sqref="J34">
    <cfRule type="containsText" dxfId="300" priority="20" operator="containsText" text="skill level available">
      <formula>NOT(ISERROR(SEARCH("skill level available",J34)))</formula>
    </cfRule>
    <cfRule type="containsText" dxfId="299" priority="21" operator="containsText" text="skill level available">
      <formula>NOT(ISERROR(SEARCH("skill level available",J34)))</formula>
    </cfRule>
  </conditionalFormatting>
  <conditionalFormatting sqref="J34">
    <cfRule type="containsText" dxfId="298" priority="19" operator="containsText" text="not nee">
      <formula>NOT(ISERROR(SEARCH("not nee",J34)))</formula>
    </cfRule>
  </conditionalFormatting>
  <conditionalFormatting sqref="J32">
    <cfRule type="containsText" dxfId="297" priority="12" operator="containsText" text="yes">
      <formula>NOT(ISERROR(SEARCH("yes",J32)))</formula>
    </cfRule>
  </conditionalFormatting>
  <conditionalFormatting sqref="J32">
    <cfRule type="containsText" dxfId="296" priority="11" operator="containsText" text="yes">
      <formula>NOT(ISERROR(SEARCH("yes",J32)))</formula>
    </cfRule>
  </conditionalFormatting>
  <conditionalFormatting sqref="J32">
    <cfRule type="containsText" dxfId="295" priority="10" operator="containsText" text="no">
      <formula>NOT(ISERROR(SEARCH("no",J32)))</formula>
    </cfRule>
  </conditionalFormatting>
  <conditionalFormatting sqref="J35:J36">
    <cfRule type="containsText" dxfId="294" priority="9" operator="containsText" text="yes">
      <formula>NOT(ISERROR(SEARCH("yes",J35)))</formula>
    </cfRule>
  </conditionalFormatting>
  <conditionalFormatting sqref="J35:J36">
    <cfRule type="containsText" dxfId="293" priority="8" operator="containsText" text="yes">
      <formula>NOT(ISERROR(SEARCH("yes",J35)))</formula>
    </cfRule>
  </conditionalFormatting>
  <conditionalFormatting sqref="H31">
    <cfRule type="containsText" dxfId="292" priority="6" operator="containsText" text="skill level not available">
      <formula>NOT(ISERROR(SEARCH("skill level not available",H31)))</formula>
    </cfRule>
  </conditionalFormatting>
  <conditionalFormatting sqref="H31">
    <cfRule type="containsText" dxfId="291" priority="4" operator="containsText" text="skill level available">
      <formula>NOT(ISERROR(SEARCH("skill level available",H31)))</formula>
    </cfRule>
    <cfRule type="containsText" dxfId="290" priority="5" operator="containsText" text="skill level available">
      <formula>NOT(ISERROR(SEARCH("skill level available",H31)))</formula>
    </cfRule>
  </conditionalFormatting>
  <conditionalFormatting sqref="J31">
    <cfRule type="containsText" dxfId="289" priority="3" operator="containsText" text="yes">
      <formula>NOT(ISERROR(SEARCH("yes",J31)))</formula>
    </cfRule>
  </conditionalFormatting>
  <conditionalFormatting sqref="J31">
    <cfRule type="containsText" dxfId="288" priority="2" operator="containsText" text="yes">
      <formula>NOT(ISERROR(SEARCH("yes",J31)))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5"/>
  <sheetViews>
    <sheetView topLeftCell="A14" workbookViewId="0">
      <selection activeCell="Q49" sqref="Q49"/>
    </sheetView>
  </sheetViews>
  <sheetFormatPr baseColWidth="10" defaultRowHeight="15" x14ac:dyDescent="0"/>
  <cols>
    <col min="1" max="1" width="20.6640625" customWidth="1"/>
    <col min="3" max="3" width="4.33203125" customWidth="1"/>
    <col min="4" max="4" width="12.1640625" customWidth="1"/>
    <col min="5" max="5" width="12.5" customWidth="1"/>
    <col min="6" max="6" width="0.83203125" customWidth="1"/>
    <col min="7" max="7" width="21.5" customWidth="1"/>
    <col min="9" max="9" width="16.6640625" customWidth="1"/>
    <col min="12" max="12" width="1.1640625" customWidth="1"/>
    <col min="13" max="13" width="22.33203125" customWidth="1"/>
    <col min="15" max="15" width="7.5" customWidth="1"/>
    <col min="19" max="19" width="21" customWidth="1"/>
    <col min="21" max="21" width="1" customWidth="1"/>
    <col min="22" max="22" width="3.83203125" style="2" customWidth="1"/>
    <col min="23" max="23" width="3.33203125" customWidth="1"/>
    <col min="24" max="24" width="11.83203125" customWidth="1"/>
    <col min="25" max="25" width="0.6640625" style="2" customWidth="1"/>
    <col min="26" max="26" width="0.33203125" style="2" customWidth="1"/>
    <col min="27" max="27" width="18.33203125" customWidth="1"/>
    <col min="28" max="28" width="15" customWidth="1"/>
    <col min="29" max="29" width="10.83203125" customWidth="1"/>
    <col min="30" max="30" width="12.83203125" customWidth="1"/>
    <col min="31" max="31" width="8.6640625" customWidth="1"/>
    <col min="32" max="32" width="6.83203125" customWidth="1"/>
    <col min="33" max="33" width="1.5" customWidth="1"/>
    <col min="34" max="34" width="22.83203125" customWidth="1"/>
    <col min="35" max="35" width="10.83203125" customWidth="1"/>
  </cols>
  <sheetData>
    <row r="1" spans="1:39" ht="16" thickBot="1">
      <c r="A1" s="79" t="s">
        <v>186</v>
      </c>
      <c r="B1" s="80" t="s">
        <v>252</v>
      </c>
      <c r="C1" s="80"/>
      <c r="D1" s="80" t="s">
        <v>254</v>
      </c>
      <c r="E1" s="81" t="s">
        <v>202</v>
      </c>
      <c r="F1" s="84"/>
      <c r="G1" s="80" t="s">
        <v>253</v>
      </c>
      <c r="H1" s="80" t="s">
        <v>252</v>
      </c>
      <c r="I1" s="80"/>
      <c r="J1" s="80" t="s">
        <v>254</v>
      </c>
      <c r="K1" s="81" t="s">
        <v>202</v>
      </c>
      <c r="S1" s="108" t="s">
        <v>295</v>
      </c>
      <c r="T1" s="109"/>
      <c r="U1" s="109"/>
      <c r="V1" s="161" t="s">
        <v>198</v>
      </c>
      <c r="W1" s="161"/>
      <c r="X1" s="118" t="s">
        <v>202</v>
      </c>
      <c r="Y1" s="119" t="s">
        <v>279</v>
      </c>
      <c r="Z1" s="106"/>
      <c r="AA1" s="108" t="s">
        <v>253</v>
      </c>
      <c r="AB1" s="60" t="s">
        <v>252</v>
      </c>
      <c r="AC1" s="60"/>
      <c r="AD1" s="118" t="s">
        <v>198</v>
      </c>
      <c r="AE1" s="118" t="s">
        <v>202</v>
      </c>
      <c r="AF1" s="119" t="s">
        <v>279</v>
      </c>
      <c r="AH1" s="108" t="s">
        <v>284</v>
      </c>
      <c r="AI1" s="60" t="s">
        <v>252</v>
      </c>
      <c r="AJ1" s="60"/>
      <c r="AK1" s="118" t="s">
        <v>198</v>
      </c>
      <c r="AL1" s="118" t="s">
        <v>202</v>
      </c>
      <c r="AM1" s="119" t="s">
        <v>279</v>
      </c>
    </row>
    <row r="2" spans="1:39">
      <c r="A2" s="65" t="s">
        <v>18</v>
      </c>
      <c r="B2" s="6">
        <v>15</v>
      </c>
      <c r="C2" s="6" t="s">
        <v>24</v>
      </c>
      <c r="D2" s="6" t="s">
        <v>255</v>
      </c>
      <c r="E2" s="82">
        <v>0</v>
      </c>
      <c r="F2" s="78"/>
      <c r="G2" s="6" t="s">
        <v>18</v>
      </c>
      <c r="H2" s="6">
        <v>15</v>
      </c>
      <c r="I2" s="6" t="s">
        <v>24</v>
      </c>
      <c r="J2" s="6" t="s">
        <v>255</v>
      </c>
      <c r="K2" s="82">
        <v>0</v>
      </c>
      <c r="S2" s="110" t="s">
        <v>18</v>
      </c>
      <c r="T2" s="97">
        <v>15</v>
      </c>
      <c r="U2" s="99" t="s">
        <v>24</v>
      </c>
      <c r="V2" s="162">
        <v>0</v>
      </c>
      <c r="W2" s="162"/>
      <c r="X2" s="97">
        <v>0</v>
      </c>
      <c r="Y2" s="156"/>
      <c r="Z2" s="11"/>
      <c r="AA2" s="110" t="s">
        <v>18</v>
      </c>
      <c r="AB2" s="120">
        <v>15</v>
      </c>
      <c r="AC2" s="99" t="s">
        <v>24</v>
      </c>
      <c r="AD2" s="97">
        <v>0</v>
      </c>
      <c r="AE2" s="97">
        <v>0</v>
      </c>
      <c r="AF2" s="156"/>
      <c r="AH2" s="110" t="s">
        <v>18</v>
      </c>
      <c r="AI2" s="120">
        <v>15</v>
      </c>
      <c r="AJ2" s="99" t="s">
        <v>24</v>
      </c>
      <c r="AK2" s="120">
        <v>0</v>
      </c>
      <c r="AL2" s="120">
        <v>0</v>
      </c>
      <c r="AM2" s="156"/>
    </row>
    <row r="3" spans="1:39">
      <c r="A3" s="65" t="s">
        <v>44</v>
      </c>
      <c r="B3" s="6">
        <v>1.3199999999999998</v>
      </c>
      <c r="C3" s="6" t="s">
        <v>8</v>
      </c>
      <c r="D3" s="6" t="s">
        <v>255</v>
      </c>
      <c r="E3" s="82">
        <v>500</v>
      </c>
      <c r="F3" s="78"/>
      <c r="G3" s="6" t="s">
        <v>44</v>
      </c>
      <c r="H3" s="6">
        <v>1.3199999999999998</v>
      </c>
      <c r="I3" s="6" t="s">
        <v>8</v>
      </c>
      <c r="J3" s="6" t="s">
        <v>255</v>
      </c>
      <c r="K3" s="82">
        <v>0</v>
      </c>
      <c r="S3" s="65" t="s">
        <v>217</v>
      </c>
      <c r="T3" s="26">
        <v>1.4</v>
      </c>
      <c r="U3" s="6" t="s">
        <v>8</v>
      </c>
      <c r="V3" s="163">
        <v>0</v>
      </c>
      <c r="W3" s="164"/>
      <c r="X3" s="26">
        <v>500</v>
      </c>
      <c r="Y3" s="157"/>
      <c r="Z3" s="11"/>
      <c r="AA3" s="65" t="s">
        <v>44</v>
      </c>
      <c r="AB3" s="86">
        <v>1.3199999999999998</v>
      </c>
      <c r="AC3" s="6" t="s">
        <v>8</v>
      </c>
      <c r="AD3" s="26">
        <v>0</v>
      </c>
      <c r="AE3" s="26">
        <v>500</v>
      </c>
      <c r="AF3" s="157"/>
      <c r="AH3" s="65" t="s">
        <v>44</v>
      </c>
      <c r="AI3" s="86">
        <v>1.3199999999999998</v>
      </c>
      <c r="AJ3" s="6" t="s">
        <v>8</v>
      </c>
      <c r="AK3" s="86">
        <v>0</v>
      </c>
      <c r="AL3" s="86">
        <v>500</v>
      </c>
      <c r="AM3" s="157"/>
    </row>
    <row r="4" spans="1:39">
      <c r="A4" s="65" t="s">
        <v>47</v>
      </c>
      <c r="B4" s="6">
        <v>1396</v>
      </c>
      <c r="C4" s="6" t="s">
        <v>67</v>
      </c>
      <c r="D4" s="6" t="s">
        <v>256</v>
      </c>
      <c r="E4" s="82">
        <v>500</v>
      </c>
      <c r="F4" s="78"/>
      <c r="G4" s="6" t="s">
        <v>257</v>
      </c>
      <c r="H4" s="6">
        <v>1.5</v>
      </c>
      <c r="I4" s="6" t="s">
        <v>8</v>
      </c>
      <c r="J4" s="6" t="s">
        <v>255</v>
      </c>
      <c r="K4" s="82">
        <v>0</v>
      </c>
      <c r="S4" s="65" t="s">
        <v>216</v>
      </c>
      <c r="T4" s="26">
        <f>1396/50</f>
        <v>27.92</v>
      </c>
      <c r="U4" s="6" t="s">
        <v>286</v>
      </c>
      <c r="V4" s="158">
        <f>T4*500</f>
        <v>13960</v>
      </c>
      <c r="W4" s="158"/>
      <c r="X4" s="26">
        <v>1500</v>
      </c>
      <c r="Y4" s="157"/>
      <c r="Z4" s="11"/>
      <c r="AA4" s="65" t="s">
        <v>285</v>
      </c>
      <c r="AB4" s="86">
        <v>12.5</v>
      </c>
      <c r="AC4" s="6" t="s">
        <v>286</v>
      </c>
      <c r="AD4" s="26">
        <f>AB4*500</f>
        <v>6250</v>
      </c>
      <c r="AE4" s="86">
        <v>500</v>
      </c>
      <c r="AF4" s="157"/>
      <c r="AH4" s="65" t="s">
        <v>257</v>
      </c>
      <c r="AI4" s="86">
        <v>1.5</v>
      </c>
      <c r="AJ4" s="6" t="s">
        <v>8</v>
      </c>
      <c r="AK4" s="86">
        <v>0</v>
      </c>
      <c r="AL4" s="86">
        <v>0</v>
      </c>
      <c r="AM4" s="157"/>
    </row>
    <row r="5" spans="1:39">
      <c r="A5" s="65" t="s">
        <v>50</v>
      </c>
      <c r="B5" s="6">
        <v>2.8280000000000003</v>
      </c>
      <c r="C5" s="6" t="s">
        <v>8</v>
      </c>
      <c r="D5" s="6" t="s">
        <v>256</v>
      </c>
      <c r="E5" s="82">
        <v>1000</v>
      </c>
      <c r="F5" s="78"/>
      <c r="G5" s="6" t="s">
        <v>258</v>
      </c>
      <c r="H5" s="6">
        <v>2.8280000000000003</v>
      </c>
      <c r="I5" s="6" t="s">
        <v>8</v>
      </c>
      <c r="J5" s="6" t="s">
        <v>255</v>
      </c>
      <c r="K5" s="82">
        <v>0</v>
      </c>
      <c r="S5" s="65" t="s">
        <v>215</v>
      </c>
      <c r="T5" s="26">
        <v>3</v>
      </c>
      <c r="U5" s="6" t="s">
        <v>8</v>
      </c>
      <c r="V5" s="158">
        <v>2500</v>
      </c>
      <c r="W5" s="158"/>
      <c r="X5" s="26">
        <v>1000</v>
      </c>
      <c r="Y5" s="157"/>
      <c r="Z5" s="11"/>
      <c r="AA5" s="65" t="s">
        <v>215</v>
      </c>
      <c r="AB5" s="86">
        <v>3</v>
      </c>
      <c r="AC5" s="6" t="s">
        <v>8</v>
      </c>
      <c r="AD5" s="98">
        <v>2500</v>
      </c>
      <c r="AE5" s="86">
        <v>1000</v>
      </c>
      <c r="AF5" s="157"/>
      <c r="AH5" s="65" t="s">
        <v>258</v>
      </c>
      <c r="AI5" s="86">
        <v>2.8280000000000003</v>
      </c>
      <c r="AJ5" s="6" t="s">
        <v>8</v>
      </c>
      <c r="AK5" s="86">
        <v>0</v>
      </c>
      <c r="AL5" s="86">
        <v>0</v>
      </c>
      <c r="AM5" s="157"/>
    </row>
    <row r="6" spans="1:39">
      <c r="A6" s="65" t="s">
        <v>83</v>
      </c>
      <c r="B6" s="6">
        <v>600</v>
      </c>
      <c r="C6" s="6"/>
      <c r="D6" s="6" t="s">
        <v>256</v>
      </c>
      <c r="E6" s="82">
        <v>1000</v>
      </c>
      <c r="F6" s="78"/>
      <c r="G6" s="6" t="s">
        <v>259</v>
      </c>
      <c r="H6" s="6">
        <v>300</v>
      </c>
      <c r="I6" s="6"/>
      <c r="J6" s="6" t="s">
        <v>255</v>
      </c>
      <c r="K6" s="82">
        <v>0</v>
      </c>
      <c r="S6" s="65" t="s">
        <v>212</v>
      </c>
      <c r="T6" s="26">
        <v>600</v>
      </c>
      <c r="U6" s="6" t="s">
        <v>22</v>
      </c>
      <c r="V6" s="158">
        <v>6000</v>
      </c>
      <c r="W6" s="158"/>
      <c r="X6" s="26">
        <v>1000</v>
      </c>
      <c r="Y6" s="157"/>
      <c r="Z6" s="11"/>
      <c r="AA6" s="65" t="s">
        <v>259</v>
      </c>
      <c r="AB6" s="86">
        <v>300</v>
      </c>
      <c r="AC6" s="6" t="s">
        <v>22</v>
      </c>
      <c r="AD6" s="26">
        <v>0</v>
      </c>
      <c r="AE6" s="26">
        <v>250</v>
      </c>
      <c r="AF6" s="157"/>
      <c r="AH6" s="65" t="s">
        <v>259</v>
      </c>
      <c r="AI6" s="86">
        <v>300</v>
      </c>
      <c r="AJ6" s="6" t="s">
        <v>22</v>
      </c>
      <c r="AK6" s="86">
        <v>0</v>
      </c>
      <c r="AL6" s="86">
        <v>250</v>
      </c>
      <c r="AM6" s="157"/>
    </row>
    <row r="7" spans="1:39">
      <c r="A7" s="65" t="s">
        <v>52</v>
      </c>
      <c r="B7" s="6">
        <v>0.69960000000000011</v>
      </c>
      <c r="C7" s="6" t="s">
        <v>8</v>
      </c>
      <c r="D7" s="6" t="s">
        <v>256</v>
      </c>
      <c r="E7" s="82">
        <v>400</v>
      </c>
      <c r="F7" s="78"/>
      <c r="G7" s="6" t="s">
        <v>44</v>
      </c>
      <c r="H7" s="6">
        <v>0.69960000000000011</v>
      </c>
      <c r="I7" s="6" t="s">
        <v>8</v>
      </c>
      <c r="J7" s="6" t="s">
        <v>255</v>
      </c>
      <c r="K7" s="82">
        <v>0</v>
      </c>
      <c r="S7" s="65" t="s">
        <v>201</v>
      </c>
      <c r="T7" s="26"/>
      <c r="U7" s="6" t="s">
        <v>8</v>
      </c>
      <c r="V7" s="163"/>
      <c r="W7" s="164"/>
      <c r="X7" s="26">
        <v>400</v>
      </c>
      <c r="Y7" s="157"/>
      <c r="Z7" s="11"/>
      <c r="AA7" s="65" t="s">
        <v>44</v>
      </c>
      <c r="AB7" s="86">
        <v>0.69960000000000011</v>
      </c>
      <c r="AC7" s="6" t="s">
        <v>8</v>
      </c>
      <c r="AD7" s="26">
        <v>0</v>
      </c>
      <c r="AE7" s="26">
        <v>0</v>
      </c>
      <c r="AF7" s="157"/>
      <c r="AH7" s="65" t="s">
        <v>44</v>
      </c>
      <c r="AI7" s="86">
        <v>0.69960000000000011</v>
      </c>
      <c r="AJ7" s="6" t="s">
        <v>8</v>
      </c>
      <c r="AK7" s="86">
        <v>0</v>
      </c>
      <c r="AL7" s="86">
        <v>0</v>
      </c>
      <c r="AM7" s="157"/>
    </row>
    <row r="8" spans="1:39">
      <c r="A8" s="65" t="s">
        <v>185</v>
      </c>
      <c r="B8" s="6">
        <v>8</v>
      </c>
      <c r="C8" s="6" t="s">
        <v>136</v>
      </c>
      <c r="D8" s="6" t="s">
        <v>256</v>
      </c>
      <c r="E8" s="82">
        <v>0</v>
      </c>
      <c r="F8" s="78"/>
      <c r="G8" s="6" t="s">
        <v>185</v>
      </c>
      <c r="H8" s="6">
        <v>8</v>
      </c>
      <c r="I8" s="6" t="s">
        <v>136</v>
      </c>
      <c r="J8" s="6" t="s">
        <v>256</v>
      </c>
      <c r="K8" s="82">
        <v>0</v>
      </c>
      <c r="S8" s="65" t="s">
        <v>200</v>
      </c>
      <c r="T8" s="26">
        <v>10</v>
      </c>
      <c r="U8" s="6" t="s">
        <v>136</v>
      </c>
      <c r="V8" s="158">
        <v>800</v>
      </c>
      <c r="W8" s="158"/>
      <c r="X8" s="26">
        <v>0</v>
      </c>
      <c r="Y8" s="157"/>
      <c r="Z8" s="11"/>
      <c r="AA8" s="65" t="s">
        <v>185</v>
      </c>
      <c r="AB8" s="86">
        <v>8</v>
      </c>
      <c r="AC8" s="6" t="s">
        <v>136</v>
      </c>
      <c r="AD8" s="26">
        <v>800</v>
      </c>
      <c r="AE8" s="26">
        <v>0</v>
      </c>
      <c r="AF8" s="157"/>
      <c r="AH8" s="65" t="s">
        <v>185</v>
      </c>
      <c r="AI8" s="86">
        <v>8</v>
      </c>
      <c r="AJ8" s="6" t="s">
        <v>136</v>
      </c>
      <c r="AK8" s="86">
        <v>800</v>
      </c>
      <c r="AL8" s="86">
        <v>0</v>
      </c>
      <c r="AM8" s="157"/>
    </row>
    <row r="9" spans="1:39">
      <c r="A9" s="65" t="s">
        <v>13</v>
      </c>
      <c r="B9" s="6">
        <v>3</v>
      </c>
      <c r="C9" s="6" t="s">
        <v>8</v>
      </c>
      <c r="D9" s="6" t="s">
        <v>255</v>
      </c>
      <c r="E9" s="82">
        <v>0</v>
      </c>
      <c r="F9" s="78"/>
      <c r="G9" s="6" t="s">
        <v>13</v>
      </c>
      <c r="H9" s="6">
        <v>3</v>
      </c>
      <c r="I9" s="6" t="s">
        <v>8</v>
      </c>
      <c r="J9" s="6" t="s">
        <v>255</v>
      </c>
      <c r="K9" s="82">
        <v>0</v>
      </c>
      <c r="S9" s="65" t="s">
        <v>199</v>
      </c>
      <c r="T9" s="26">
        <v>5.5</v>
      </c>
      <c r="U9" s="6" t="s">
        <v>8</v>
      </c>
      <c r="V9" s="163">
        <v>0</v>
      </c>
      <c r="W9" s="164"/>
      <c r="X9" s="26">
        <v>0</v>
      </c>
      <c r="Y9" s="157"/>
      <c r="Z9" s="11"/>
      <c r="AA9" s="65" t="s">
        <v>13</v>
      </c>
      <c r="AB9" s="86">
        <v>3</v>
      </c>
      <c r="AC9" s="6" t="s">
        <v>8</v>
      </c>
      <c r="AD9" s="26">
        <v>0</v>
      </c>
      <c r="AE9" s="26">
        <v>0</v>
      </c>
      <c r="AF9" s="157"/>
      <c r="AH9" s="65" t="s">
        <v>13</v>
      </c>
      <c r="AI9" s="86">
        <v>3</v>
      </c>
      <c r="AJ9" s="6" t="s">
        <v>8</v>
      </c>
      <c r="AK9" s="86">
        <v>0</v>
      </c>
      <c r="AL9" s="86">
        <v>0</v>
      </c>
      <c r="AM9" s="157"/>
    </row>
    <row r="10" spans="1:39" ht="16" thickBot="1">
      <c r="A10" s="66" t="s">
        <v>23</v>
      </c>
      <c r="B10" s="67">
        <v>22</v>
      </c>
      <c r="C10" s="67" t="s">
        <v>136</v>
      </c>
      <c r="D10" s="67" t="s">
        <v>256</v>
      </c>
      <c r="E10" s="83">
        <v>0</v>
      </c>
      <c r="F10" s="85"/>
      <c r="G10" s="67" t="s">
        <v>260</v>
      </c>
      <c r="H10" s="67">
        <v>22</v>
      </c>
      <c r="I10" s="67" t="s">
        <v>136</v>
      </c>
      <c r="J10" s="67" t="s">
        <v>255</v>
      </c>
      <c r="K10" s="83">
        <v>0</v>
      </c>
      <c r="S10" s="65" t="s">
        <v>200</v>
      </c>
      <c r="T10" s="26">
        <v>25</v>
      </c>
      <c r="U10" s="6" t="s">
        <v>136</v>
      </c>
      <c r="V10" s="158">
        <v>400</v>
      </c>
      <c r="W10" s="158"/>
      <c r="X10" s="26">
        <v>0</v>
      </c>
      <c r="Y10" s="157"/>
      <c r="Z10" s="11"/>
      <c r="AA10" s="65" t="s">
        <v>260</v>
      </c>
      <c r="AB10" s="86">
        <v>22</v>
      </c>
      <c r="AC10" s="6" t="s">
        <v>136</v>
      </c>
      <c r="AD10" s="26">
        <v>400</v>
      </c>
      <c r="AE10" s="26">
        <v>0</v>
      </c>
      <c r="AF10" s="157"/>
      <c r="AH10" s="65" t="s">
        <v>260</v>
      </c>
      <c r="AI10" s="86">
        <v>22</v>
      </c>
      <c r="AJ10" s="6" t="s">
        <v>136</v>
      </c>
      <c r="AK10" s="86">
        <v>400</v>
      </c>
      <c r="AL10" s="86">
        <v>0</v>
      </c>
      <c r="AM10" s="157"/>
    </row>
    <row r="11" spans="1:39" ht="16" thickBot="1">
      <c r="D11" s="24"/>
      <c r="S11" s="66"/>
      <c r="T11" s="90"/>
      <c r="U11" s="90"/>
      <c r="V11" s="165">
        <f t="shared" ref="V11" si="0">SUM(V2:V10)</f>
        <v>23660</v>
      </c>
      <c r="W11" s="165"/>
      <c r="X11" s="107">
        <f>SUM(X2:X10)</f>
        <v>4400</v>
      </c>
      <c r="Y11" s="100">
        <f>SUM(V11:X11)</f>
        <v>28060</v>
      </c>
      <c r="Z11" s="112"/>
      <c r="AA11" s="160"/>
      <c r="AB11" s="144"/>
      <c r="AC11" s="144"/>
      <c r="AD11" s="107">
        <f>SUM(AD2:AD10)</f>
        <v>9950</v>
      </c>
      <c r="AE11" s="107">
        <f>SUM(AE2:AE10)</f>
        <v>2250</v>
      </c>
      <c r="AF11" s="100">
        <f>SUM(AC11:AE11)</f>
        <v>12200</v>
      </c>
      <c r="AH11" s="160"/>
      <c r="AI11" s="144"/>
      <c r="AJ11" s="144"/>
      <c r="AK11" s="111">
        <f>SUM(AK2:AK10)</f>
        <v>1200</v>
      </c>
      <c r="AL11" s="111">
        <f>SUM(AL2:AL10)</f>
        <v>750</v>
      </c>
      <c r="AM11" s="100">
        <f>SUM(AJ11:AL11)</f>
        <v>1950</v>
      </c>
    </row>
    <row r="12" spans="1:39" ht="16" thickBot="1">
      <c r="D12" s="87"/>
    </row>
    <row r="13" spans="1:39">
      <c r="A13" s="147" t="s">
        <v>188</v>
      </c>
      <c r="B13" s="148"/>
      <c r="C13" s="148"/>
      <c r="D13" s="93" t="s">
        <v>189</v>
      </c>
      <c r="E13" s="81" t="s">
        <v>254</v>
      </c>
      <c r="G13" s="147" t="s">
        <v>262</v>
      </c>
      <c r="H13" s="148"/>
      <c r="I13" s="148"/>
      <c r="J13" s="93" t="s">
        <v>189</v>
      </c>
      <c r="K13" s="81" t="s">
        <v>254</v>
      </c>
      <c r="M13" s="147" t="s">
        <v>266</v>
      </c>
      <c r="N13" s="148"/>
      <c r="O13" s="148"/>
      <c r="P13" s="93" t="s">
        <v>189</v>
      </c>
      <c r="Q13" s="81" t="s">
        <v>254</v>
      </c>
      <c r="S13" s="147" t="s">
        <v>294</v>
      </c>
      <c r="T13" s="148"/>
      <c r="U13" s="93"/>
      <c r="V13" s="93" t="s">
        <v>189</v>
      </c>
      <c r="W13" s="93" t="s">
        <v>254</v>
      </c>
      <c r="X13" s="96" t="s">
        <v>198</v>
      </c>
      <c r="Y13" s="69" t="s">
        <v>279</v>
      </c>
      <c r="Z13" s="121"/>
      <c r="AA13" s="147" t="s">
        <v>262</v>
      </c>
      <c r="AB13" s="148"/>
      <c r="AC13" s="93" t="s">
        <v>189</v>
      </c>
      <c r="AD13" s="93" t="s">
        <v>254</v>
      </c>
      <c r="AE13" s="96" t="s">
        <v>198</v>
      </c>
      <c r="AF13" s="69" t="s">
        <v>279</v>
      </c>
      <c r="AH13" s="147" t="s">
        <v>283</v>
      </c>
      <c r="AI13" s="148"/>
      <c r="AJ13" s="93" t="s">
        <v>189</v>
      </c>
      <c r="AK13" s="93" t="s">
        <v>254</v>
      </c>
      <c r="AL13" s="96" t="s">
        <v>198</v>
      </c>
      <c r="AM13" s="69" t="s">
        <v>279</v>
      </c>
    </row>
    <row r="14" spans="1:39">
      <c r="A14" s="149" t="s">
        <v>25</v>
      </c>
      <c r="B14" s="150"/>
      <c r="C14" s="150"/>
      <c r="D14" s="86">
        <f>V14</f>
        <v>11</v>
      </c>
      <c r="E14" s="82" t="s">
        <v>256</v>
      </c>
      <c r="G14" s="149" t="s">
        <v>25</v>
      </c>
      <c r="H14" s="150"/>
      <c r="I14" s="150"/>
      <c r="J14" s="86">
        <f>AC14</f>
        <v>6</v>
      </c>
      <c r="K14" s="82" t="s">
        <v>256</v>
      </c>
      <c r="M14" s="149" t="s">
        <v>263</v>
      </c>
      <c r="N14" s="150"/>
      <c r="O14" s="150"/>
      <c r="P14" s="92">
        <f>130.42*3</f>
        <v>391.26</v>
      </c>
      <c r="Q14" s="82" t="s">
        <v>255</v>
      </c>
      <c r="S14" s="149" t="s">
        <v>25</v>
      </c>
      <c r="T14" s="150"/>
      <c r="U14" s="91"/>
      <c r="V14" s="26">
        <v>11</v>
      </c>
      <c r="W14" s="26" t="s">
        <v>256</v>
      </c>
      <c r="X14" s="26">
        <v>1100</v>
      </c>
      <c r="Y14" s="70"/>
      <c r="Z14" s="12"/>
      <c r="AA14" s="149" t="s">
        <v>25</v>
      </c>
      <c r="AB14" s="150"/>
      <c r="AC14" s="26">
        <v>6</v>
      </c>
      <c r="AD14" s="26" t="s">
        <v>256</v>
      </c>
      <c r="AE14" s="26">
        <v>1100</v>
      </c>
      <c r="AF14" s="70"/>
      <c r="AH14" s="149" t="s">
        <v>282</v>
      </c>
      <c r="AI14" s="150"/>
      <c r="AJ14" s="86">
        <v>6</v>
      </c>
      <c r="AK14" s="86" t="s">
        <v>256</v>
      </c>
      <c r="AL14" s="86">
        <v>0</v>
      </c>
      <c r="AM14" s="70"/>
    </row>
    <row r="15" spans="1:39">
      <c r="A15" s="149" t="s">
        <v>14</v>
      </c>
      <c r="B15" s="150"/>
      <c r="C15" s="150"/>
      <c r="D15" s="86">
        <f t="shared" ref="D15:D18" si="1">V15</f>
        <v>130.42000000000002</v>
      </c>
      <c r="E15" s="82" t="s">
        <v>255</v>
      </c>
      <c r="G15" s="149" t="s">
        <v>14</v>
      </c>
      <c r="H15" s="150"/>
      <c r="I15" s="150"/>
      <c r="J15" s="86">
        <f t="shared" ref="J15:J18" si="2">AC15</f>
        <v>130.42000000000002</v>
      </c>
      <c r="K15" s="82" t="s">
        <v>255</v>
      </c>
      <c r="M15" s="149" t="s">
        <v>264</v>
      </c>
      <c r="N15" s="150"/>
      <c r="O15" s="150"/>
      <c r="P15" s="92">
        <f>12.1*3</f>
        <v>36.299999999999997</v>
      </c>
      <c r="Q15" s="82" t="s">
        <v>255</v>
      </c>
      <c r="S15" s="149" t="s">
        <v>14</v>
      </c>
      <c r="T15" s="150"/>
      <c r="U15" s="91"/>
      <c r="V15" s="26">
        <v>130.42000000000002</v>
      </c>
      <c r="W15" s="26" t="s">
        <v>255</v>
      </c>
      <c r="X15" s="26"/>
      <c r="Y15" s="70"/>
      <c r="Z15" s="12"/>
      <c r="AA15" s="149" t="s">
        <v>14</v>
      </c>
      <c r="AB15" s="150"/>
      <c r="AC15" s="26">
        <v>130.42000000000002</v>
      </c>
      <c r="AD15" s="26" t="s">
        <v>255</v>
      </c>
      <c r="AE15" s="26"/>
      <c r="AF15" s="70"/>
      <c r="AH15" s="149" t="s">
        <v>14</v>
      </c>
      <c r="AI15" s="150"/>
      <c r="AJ15" s="86">
        <v>130.42000000000002</v>
      </c>
      <c r="AK15" s="86" t="s">
        <v>255</v>
      </c>
      <c r="AL15" s="86"/>
      <c r="AM15" s="70"/>
    </row>
    <row r="16" spans="1:39" ht="16" thickBot="1">
      <c r="A16" s="149" t="s">
        <v>40</v>
      </c>
      <c r="B16" s="150"/>
      <c r="C16" s="150"/>
      <c r="D16" s="86">
        <f t="shared" si="1"/>
        <v>12.1</v>
      </c>
      <c r="E16" s="82" t="s">
        <v>255</v>
      </c>
      <c r="G16" s="149" t="s">
        <v>40</v>
      </c>
      <c r="H16" s="150"/>
      <c r="I16" s="150"/>
      <c r="J16" s="86">
        <f t="shared" si="2"/>
        <v>12.1</v>
      </c>
      <c r="K16" s="82" t="s">
        <v>255</v>
      </c>
      <c r="M16" s="151" t="s">
        <v>265</v>
      </c>
      <c r="N16" s="152"/>
      <c r="O16" s="152"/>
      <c r="P16" s="94">
        <v>9</v>
      </c>
      <c r="Q16" s="83" t="s">
        <v>255</v>
      </c>
      <c r="S16" s="149" t="s">
        <v>40</v>
      </c>
      <c r="T16" s="150"/>
      <c r="U16" s="91"/>
      <c r="V16" s="26">
        <v>12.1</v>
      </c>
      <c r="W16" s="26" t="s">
        <v>255</v>
      </c>
      <c r="X16" s="26">
        <v>200</v>
      </c>
      <c r="Y16" s="70"/>
      <c r="Z16" s="12"/>
      <c r="AA16" s="149" t="s">
        <v>40</v>
      </c>
      <c r="AB16" s="150"/>
      <c r="AC16" s="26">
        <v>12.1</v>
      </c>
      <c r="AD16" s="26" t="s">
        <v>255</v>
      </c>
      <c r="AE16" s="26">
        <v>200</v>
      </c>
      <c r="AF16" s="70"/>
      <c r="AH16" s="149" t="s">
        <v>40</v>
      </c>
      <c r="AI16" s="150"/>
      <c r="AJ16" s="86">
        <v>12.1</v>
      </c>
      <c r="AK16" s="86" t="s">
        <v>255</v>
      </c>
      <c r="AL16" s="86">
        <v>200</v>
      </c>
      <c r="AM16" s="70"/>
    </row>
    <row r="17" spans="1:39">
      <c r="A17" s="149" t="s">
        <v>192</v>
      </c>
      <c r="B17" s="150"/>
      <c r="C17" s="150"/>
      <c r="D17" s="86">
        <f t="shared" si="1"/>
        <v>2</v>
      </c>
      <c r="E17" s="82" t="s">
        <v>255</v>
      </c>
      <c r="G17" s="149" t="s">
        <v>192</v>
      </c>
      <c r="H17" s="150"/>
      <c r="I17" s="150"/>
      <c r="J17" s="86">
        <f t="shared" si="2"/>
        <v>2</v>
      </c>
      <c r="K17" s="82" t="s">
        <v>255</v>
      </c>
      <c r="M17" s="146"/>
      <c r="N17" s="146"/>
      <c r="O17" s="146"/>
      <c r="P17" s="48"/>
      <c r="Q17" s="24"/>
      <c r="S17" s="149" t="s">
        <v>192</v>
      </c>
      <c r="T17" s="150"/>
      <c r="U17" s="91"/>
      <c r="V17" s="26">
        <v>2</v>
      </c>
      <c r="W17" s="26" t="s">
        <v>255</v>
      </c>
      <c r="X17" s="26"/>
      <c r="Y17" s="70"/>
      <c r="Z17" s="12"/>
      <c r="AA17" s="149" t="s">
        <v>192</v>
      </c>
      <c r="AB17" s="150"/>
      <c r="AC17" s="26">
        <v>2</v>
      </c>
      <c r="AD17" s="26" t="s">
        <v>255</v>
      </c>
      <c r="AE17" s="26"/>
      <c r="AF17" s="70"/>
      <c r="AH17" s="149" t="s">
        <v>192</v>
      </c>
      <c r="AI17" s="150"/>
      <c r="AJ17" s="86">
        <v>2</v>
      </c>
      <c r="AK17" s="86" t="s">
        <v>255</v>
      </c>
      <c r="AL17" s="86"/>
      <c r="AM17" s="70"/>
    </row>
    <row r="18" spans="1:39" ht="16" thickBot="1">
      <c r="A18" s="151" t="s">
        <v>99</v>
      </c>
      <c r="B18" s="152"/>
      <c r="C18" s="152"/>
      <c r="D18" s="90">
        <f t="shared" si="1"/>
        <v>54</v>
      </c>
      <c r="E18" s="83" t="s">
        <v>256</v>
      </c>
      <c r="G18" s="151" t="s">
        <v>261</v>
      </c>
      <c r="H18" s="152"/>
      <c r="I18" s="152"/>
      <c r="J18" s="90">
        <f t="shared" si="2"/>
        <v>26</v>
      </c>
      <c r="K18" s="83" t="s">
        <v>256</v>
      </c>
      <c r="M18" s="146"/>
      <c r="N18" s="146"/>
      <c r="O18" s="146"/>
      <c r="P18" s="48"/>
      <c r="Q18" s="24"/>
      <c r="S18" s="149" t="s">
        <v>280</v>
      </c>
      <c r="T18" s="150"/>
      <c r="U18" s="91"/>
      <c r="V18" s="26">
        <v>54</v>
      </c>
      <c r="W18" s="26" t="s">
        <v>256</v>
      </c>
      <c r="X18" s="26">
        <v>3500</v>
      </c>
      <c r="Y18" s="70"/>
      <c r="Z18" s="12"/>
      <c r="AA18" s="149" t="s">
        <v>261</v>
      </c>
      <c r="AB18" s="150"/>
      <c r="AC18" s="26">
        <v>26</v>
      </c>
      <c r="AD18" s="26" t="s">
        <v>256</v>
      </c>
      <c r="AE18" s="26">
        <v>2000</v>
      </c>
      <c r="AF18" s="70"/>
      <c r="AH18" s="149" t="s">
        <v>281</v>
      </c>
      <c r="AI18" s="150"/>
      <c r="AJ18" s="86">
        <v>26</v>
      </c>
      <c r="AK18" s="86" t="s">
        <v>255</v>
      </c>
      <c r="AL18" s="86">
        <v>0</v>
      </c>
      <c r="AM18" s="70"/>
    </row>
    <row r="19" spans="1:39" ht="16" thickBot="1">
      <c r="S19" s="159"/>
      <c r="T19" s="154"/>
      <c r="U19" s="154"/>
      <c r="V19" s="154"/>
      <c r="W19" s="154"/>
      <c r="X19" s="90">
        <f>SUM(X14:Y18)</f>
        <v>4800</v>
      </c>
      <c r="Y19" s="72">
        <f>SUM(V19:X19)</f>
        <v>4800</v>
      </c>
      <c r="Z19" s="9"/>
      <c r="AA19" s="159"/>
      <c r="AB19" s="154"/>
      <c r="AC19" s="154"/>
      <c r="AD19" s="154"/>
      <c r="AE19" s="90">
        <f>SUM(AE14:AF18)</f>
        <v>3300</v>
      </c>
      <c r="AF19" s="72">
        <f>SUM(AC19:AE19)</f>
        <v>3300</v>
      </c>
      <c r="AH19" s="159"/>
      <c r="AI19" s="154"/>
      <c r="AJ19" s="154"/>
      <c r="AK19" s="154"/>
      <c r="AL19" s="90">
        <f>SUM(AL14:AM18)</f>
        <v>200</v>
      </c>
      <c r="AM19" s="72">
        <f>SUM(AJ19:AL19)</f>
        <v>200</v>
      </c>
    </row>
    <row r="20" spans="1:39" ht="16" thickBot="1"/>
    <row r="21" spans="1:39" ht="61" customHeight="1">
      <c r="A21" s="79" t="s">
        <v>190</v>
      </c>
      <c r="B21" s="80" t="s">
        <v>189</v>
      </c>
      <c r="C21" s="95" t="s">
        <v>191</v>
      </c>
      <c r="D21" s="145" t="s">
        <v>230</v>
      </c>
      <c r="E21" s="145"/>
      <c r="F21" s="145"/>
      <c r="G21" s="145"/>
      <c r="H21" s="96" t="s">
        <v>232</v>
      </c>
      <c r="I21" s="97"/>
      <c r="J21" s="155" t="s">
        <v>270</v>
      </c>
      <c r="K21" s="156"/>
      <c r="S21" s="101" t="s">
        <v>293</v>
      </c>
      <c r="T21" s="93" t="s">
        <v>189</v>
      </c>
      <c r="U21" s="93"/>
      <c r="V21" s="102" t="s">
        <v>191</v>
      </c>
      <c r="W21" s="103" t="s">
        <v>274</v>
      </c>
      <c r="X21" s="103"/>
      <c r="Y21" s="93"/>
      <c r="Z21" s="93"/>
      <c r="AA21" s="96" t="s">
        <v>275</v>
      </c>
      <c r="AB21" s="96" t="s">
        <v>236</v>
      </c>
      <c r="AC21" s="93" t="s">
        <v>276</v>
      </c>
      <c r="AD21" s="93" t="s">
        <v>277</v>
      </c>
      <c r="AE21" s="69" t="s">
        <v>279</v>
      </c>
      <c r="AF21" s="48"/>
    </row>
    <row r="22" spans="1:39">
      <c r="A22" s="65" t="s">
        <v>194</v>
      </c>
      <c r="B22" s="6">
        <v>11</v>
      </c>
      <c r="C22" s="6">
        <v>3</v>
      </c>
      <c r="D22" s="6">
        <v>1</v>
      </c>
      <c r="E22" s="134" t="s">
        <v>231</v>
      </c>
      <c r="F22" s="134"/>
      <c r="G22" s="134"/>
      <c r="H22" s="158" t="s">
        <v>231</v>
      </c>
      <c r="I22" s="158"/>
      <c r="J22" s="134" t="s">
        <v>256</v>
      </c>
      <c r="K22" s="157"/>
      <c r="S22" s="88" t="s">
        <v>194</v>
      </c>
      <c r="T22" s="26">
        <v>11</v>
      </c>
      <c r="U22" s="86"/>
      <c r="V22" s="26">
        <v>3</v>
      </c>
      <c r="W22" s="26">
        <v>1</v>
      </c>
      <c r="X22" s="26" t="s">
        <v>256</v>
      </c>
      <c r="Y22" s="26"/>
      <c r="Z22" s="26"/>
      <c r="AA22" s="26" t="s">
        <v>231</v>
      </c>
      <c r="AB22" s="26"/>
      <c r="AC22" s="26">
        <v>50</v>
      </c>
      <c r="AD22" s="26">
        <f>AC22*T22</f>
        <v>550</v>
      </c>
      <c r="AE22" s="157"/>
      <c r="AF22" s="48"/>
      <c r="AH22" s="122">
        <f>Y11+Y19+AE29</f>
        <v>38572.5</v>
      </c>
      <c r="AI22" s="123" t="s">
        <v>290</v>
      </c>
    </row>
    <row r="23" spans="1:39">
      <c r="A23" s="65" t="s">
        <v>193</v>
      </c>
      <c r="B23" s="6">
        <v>2</v>
      </c>
      <c r="C23" s="6">
        <v>3</v>
      </c>
      <c r="D23" s="6">
        <v>1</v>
      </c>
      <c r="E23" s="134" t="s">
        <v>231</v>
      </c>
      <c r="F23" s="134"/>
      <c r="G23" s="134"/>
      <c r="H23" s="134" t="s">
        <v>233</v>
      </c>
      <c r="I23" s="134"/>
      <c r="J23" s="134" t="s">
        <v>255</v>
      </c>
      <c r="K23" s="157"/>
      <c r="S23" s="88" t="s">
        <v>193</v>
      </c>
      <c r="T23" s="26">
        <v>2</v>
      </c>
      <c r="U23" s="86"/>
      <c r="V23" s="26">
        <v>3</v>
      </c>
      <c r="W23" s="26">
        <v>1</v>
      </c>
      <c r="X23" s="26" t="s">
        <v>256</v>
      </c>
      <c r="Y23" s="26"/>
      <c r="Z23" s="26"/>
      <c r="AA23" s="26" t="s">
        <v>233</v>
      </c>
      <c r="AB23" s="26" t="s">
        <v>278</v>
      </c>
      <c r="AC23" s="26"/>
      <c r="AD23" s="26">
        <v>150</v>
      </c>
      <c r="AE23" s="157"/>
      <c r="AF23" s="48"/>
      <c r="AH23" s="122">
        <f>AF11+AF19+AE37</f>
        <v>16456.25</v>
      </c>
      <c r="AI23" s="123" t="s">
        <v>291</v>
      </c>
    </row>
    <row r="24" spans="1:39">
      <c r="A24" s="65" t="s">
        <v>15</v>
      </c>
      <c r="B24" s="6">
        <v>97.92</v>
      </c>
      <c r="C24" s="6">
        <v>0</v>
      </c>
      <c r="D24" s="53">
        <v>3</v>
      </c>
      <c r="E24" s="134" t="s">
        <v>233</v>
      </c>
      <c r="F24" s="134"/>
      <c r="G24" s="134"/>
      <c r="H24" s="134" t="s">
        <v>269</v>
      </c>
      <c r="I24" s="134"/>
      <c r="J24" s="134" t="s">
        <v>269</v>
      </c>
      <c r="K24" s="157"/>
      <c r="S24" s="88" t="s">
        <v>15</v>
      </c>
      <c r="T24" s="26">
        <v>97.92</v>
      </c>
      <c r="U24" s="86"/>
      <c r="V24" s="26">
        <v>0</v>
      </c>
      <c r="W24" s="26">
        <v>3</v>
      </c>
      <c r="X24" s="26" t="s">
        <v>255</v>
      </c>
      <c r="Y24" s="26"/>
      <c r="Z24" s="26"/>
      <c r="AA24" s="26" t="s">
        <v>269</v>
      </c>
      <c r="AB24" s="26"/>
      <c r="AC24" s="26"/>
      <c r="AD24" s="26"/>
      <c r="AE24" s="157"/>
      <c r="AF24" s="48"/>
      <c r="AH24" s="122">
        <f>AM11+AM19+AE45</f>
        <v>2150</v>
      </c>
      <c r="AI24" s="123" t="s">
        <v>292</v>
      </c>
    </row>
    <row r="25" spans="1:39">
      <c r="A25" s="65" t="s">
        <v>41</v>
      </c>
      <c r="B25" s="6">
        <v>6.6</v>
      </c>
      <c r="C25" s="6">
        <v>1</v>
      </c>
      <c r="D25" s="6">
        <v>1</v>
      </c>
      <c r="E25" s="134" t="s">
        <v>233</v>
      </c>
      <c r="F25" s="134"/>
      <c r="G25" s="134"/>
      <c r="H25" s="134" t="s">
        <v>269</v>
      </c>
      <c r="I25" s="134"/>
      <c r="J25" s="134" t="s">
        <v>269</v>
      </c>
      <c r="K25" s="157"/>
      <c r="S25" s="88" t="s">
        <v>41</v>
      </c>
      <c r="T25" s="26">
        <v>6.6</v>
      </c>
      <c r="U25" s="86"/>
      <c r="V25" s="26">
        <v>1</v>
      </c>
      <c r="W25" s="26">
        <v>1</v>
      </c>
      <c r="X25" s="26" t="s">
        <v>255</v>
      </c>
      <c r="Y25" s="26"/>
      <c r="Z25" s="26"/>
      <c r="AA25" s="26" t="s">
        <v>269</v>
      </c>
      <c r="AB25" s="26"/>
      <c r="AC25" s="26"/>
      <c r="AD25" s="26"/>
      <c r="AE25" s="157"/>
      <c r="AF25" s="48"/>
    </row>
    <row r="26" spans="1:39">
      <c r="A26" s="65" t="s">
        <v>41</v>
      </c>
      <c r="B26" s="6">
        <v>5.5</v>
      </c>
      <c r="C26" s="6">
        <v>2</v>
      </c>
      <c r="D26" s="6">
        <v>1</v>
      </c>
      <c r="E26" s="134" t="s">
        <v>231</v>
      </c>
      <c r="F26" s="134"/>
      <c r="G26" s="134"/>
      <c r="H26" s="134" t="s">
        <v>233</v>
      </c>
      <c r="I26" s="134"/>
      <c r="J26" s="134" t="s">
        <v>255</v>
      </c>
      <c r="K26" s="157"/>
      <c r="S26" s="88" t="s">
        <v>41</v>
      </c>
      <c r="T26" s="26">
        <v>5.5</v>
      </c>
      <c r="U26" s="86"/>
      <c r="V26" s="26">
        <v>2</v>
      </c>
      <c r="W26" s="26">
        <v>1</v>
      </c>
      <c r="X26" s="26" t="s">
        <v>256</v>
      </c>
      <c r="Y26" s="26"/>
      <c r="Z26" s="26"/>
      <c r="AA26" s="26" t="s">
        <v>233</v>
      </c>
      <c r="AB26" s="26" t="s">
        <v>278</v>
      </c>
      <c r="AC26" s="26"/>
      <c r="AD26" s="26">
        <v>150</v>
      </c>
      <c r="AE26" s="157"/>
      <c r="AF26" s="48"/>
    </row>
    <row r="27" spans="1:39">
      <c r="A27" s="65" t="s">
        <v>70</v>
      </c>
      <c r="B27" s="6">
        <v>32.5</v>
      </c>
      <c r="C27" s="6">
        <v>2</v>
      </c>
      <c r="D27" s="6">
        <v>1</v>
      </c>
      <c r="E27" s="134" t="s">
        <v>231</v>
      </c>
      <c r="F27" s="134"/>
      <c r="G27" s="134"/>
      <c r="H27" s="134" t="s">
        <v>233</v>
      </c>
      <c r="I27" s="134"/>
      <c r="J27" s="134" t="s">
        <v>255</v>
      </c>
      <c r="K27" s="157"/>
      <c r="S27" s="88" t="s">
        <v>70</v>
      </c>
      <c r="T27" s="26">
        <v>32.5</v>
      </c>
      <c r="U27" s="86"/>
      <c r="V27" s="26">
        <v>2</v>
      </c>
      <c r="W27" s="26">
        <v>1</v>
      </c>
      <c r="X27" s="26" t="s">
        <v>256</v>
      </c>
      <c r="Y27" s="26"/>
      <c r="Z27" s="26"/>
      <c r="AA27" s="26" t="s">
        <v>233</v>
      </c>
      <c r="AB27" s="26" t="s">
        <v>278</v>
      </c>
      <c r="AC27" s="26">
        <v>25</v>
      </c>
      <c r="AD27" s="26">
        <f>AC27*T27</f>
        <v>812.5</v>
      </c>
      <c r="AE27" s="157"/>
      <c r="AF27" s="48"/>
    </row>
    <row r="28" spans="1:39" ht="16" thickBot="1">
      <c r="A28" s="66" t="s">
        <v>195</v>
      </c>
      <c r="B28" s="67">
        <v>10</v>
      </c>
      <c r="C28" s="67">
        <v>4</v>
      </c>
      <c r="D28" s="67">
        <v>0</v>
      </c>
      <c r="E28" s="144" t="s">
        <v>231</v>
      </c>
      <c r="F28" s="144"/>
      <c r="G28" s="144"/>
      <c r="H28" s="154" t="s">
        <v>231</v>
      </c>
      <c r="I28" s="154"/>
      <c r="J28" s="144" t="s">
        <v>256</v>
      </c>
      <c r="K28" s="153"/>
      <c r="S28" s="88" t="s">
        <v>195</v>
      </c>
      <c r="T28" s="26">
        <v>54</v>
      </c>
      <c r="U28" s="86"/>
      <c r="V28" s="26">
        <v>4</v>
      </c>
      <c r="W28" s="26">
        <v>0</v>
      </c>
      <c r="X28" s="26" t="s">
        <v>256</v>
      </c>
      <c r="Y28" s="26"/>
      <c r="Z28" s="26"/>
      <c r="AA28" s="26" t="s">
        <v>231</v>
      </c>
      <c r="AB28" s="26"/>
      <c r="AC28" s="26">
        <v>75</v>
      </c>
      <c r="AD28" s="26">
        <f>AC28*T28</f>
        <v>4050</v>
      </c>
      <c r="AE28" s="157"/>
      <c r="AF28" s="48"/>
    </row>
    <row r="29" spans="1:39" ht="16" thickBot="1">
      <c r="S29" s="104"/>
      <c r="T29" s="105"/>
      <c r="U29" s="105"/>
      <c r="V29" s="90"/>
      <c r="W29" s="105"/>
      <c r="X29" s="105"/>
      <c r="Y29" s="90"/>
      <c r="Z29" s="90"/>
      <c r="AA29" s="105"/>
      <c r="AB29" s="105"/>
      <c r="AC29" s="105"/>
      <c r="AD29" s="90">
        <f>SUM(AD22:AD28)</f>
        <v>5712.5</v>
      </c>
      <c r="AE29" s="72">
        <f>SUM(AB29:AD29)</f>
        <v>5712.5</v>
      </c>
      <c r="AF29" s="56"/>
      <c r="AG29">
        <f>AE29+Y19+Y11</f>
        <v>38572.5</v>
      </c>
    </row>
    <row r="30" spans="1:39" ht="56">
      <c r="A30" s="79" t="s">
        <v>271</v>
      </c>
      <c r="B30" s="80" t="s">
        <v>189</v>
      </c>
      <c r="C30" s="95" t="s">
        <v>191</v>
      </c>
      <c r="D30" s="145" t="s">
        <v>272</v>
      </c>
      <c r="E30" s="145"/>
      <c r="F30" s="145"/>
      <c r="G30" s="145"/>
      <c r="H30" s="96" t="s">
        <v>273</v>
      </c>
      <c r="I30" s="97"/>
      <c r="J30" s="155" t="s">
        <v>270</v>
      </c>
      <c r="K30" s="156"/>
      <c r="S30" s="113" t="s">
        <v>271</v>
      </c>
      <c r="T30" s="114" t="s">
        <v>189</v>
      </c>
      <c r="U30" s="114"/>
      <c r="V30" s="115" t="s">
        <v>191</v>
      </c>
      <c r="W30" s="114" t="s">
        <v>274</v>
      </c>
      <c r="X30" s="114"/>
      <c r="Y30" s="114"/>
      <c r="Z30" s="114"/>
      <c r="AA30" s="116" t="s">
        <v>275</v>
      </c>
      <c r="AB30" s="116" t="s">
        <v>236</v>
      </c>
      <c r="AC30" s="114" t="s">
        <v>276</v>
      </c>
      <c r="AD30" s="114" t="s">
        <v>277</v>
      </c>
      <c r="AE30" s="117" t="s">
        <v>279</v>
      </c>
    </row>
    <row r="31" spans="1:39">
      <c r="A31" s="65" t="s">
        <v>194</v>
      </c>
      <c r="B31" s="6">
        <v>11</v>
      </c>
      <c r="C31" s="6">
        <v>2</v>
      </c>
      <c r="D31" s="6">
        <v>1</v>
      </c>
      <c r="E31" s="134" t="s">
        <v>231</v>
      </c>
      <c r="F31" s="134"/>
      <c r="G31" s="134"/>
      <c r="H31" s="134" t="s">
        <v>233</v>
      </c>
      <c r="I31" s="134"/>
      <c r="J31" s="134" t="s">
        <v>255</v>
      </c>
      <c r="K31" s="157"/>
      <c r="S31" s="88" t="s">
        <v>194</v>
      </c>
      <c r="T31" s="26">
        <v>11</v>
      </c>
      <c r="U31" s="86"/>
      <c r="V31" s="26">
        <v>2</v>
      </c>
      <c r="W31" s="26">
        <v>1</v>
      </c>
      <c r="X31" s="26" t="s">
        <v>256</v>
      </c>
      <c r="Y31" s="26"/>
      <c r="Z31" s="26"/>
      <c r="AA31" s="26" t="s">
        <v>233</v>
      </c>
      <c r="AB31" s="26" t="s">
        <v>287</v>
      </c>
      <c r="AC31" s="26"/>
      <c r="AD31" s="26">
        <f>(T31/8)*150</f>
        <v>206.25</v>
      </c>
      <c r="AE31" s="157"/>
    </row>
    <row r="32" spans="1:39">
      <c r="A32" s="65" t="s">
        <v>193</v>
      </c>
      <c r="B32" s="6">
        <v>2</v>
      </c>
      <c r="C32" s="6">
        <v>3</v>
      </c>
      <c r="D32" s="6">
        <v>1</v>
      </c>
      <c r="E32" s="134" t="s">
        <v>231</v>
      </c>
      <c r="F32" s="134"/>
      <c r="G32" s="134"/>
      <c r="H32" s="134" t="s">
        <v>233</v>
      </c>
      <c r="I32" s="134"/>
      <c r="J32" s="134" t="s">
        <v>255</v>
      </c>
      <c r="K32" s="157"/>
      <c r="S32" s="88" t="s">
        <v>193</v>
      </c>
      <c r="T32" s="26">
        <v>2</v>
      </c>
      <c r="U32" s="86"/>
      <c r="V32" s="26">
        <v>3</v>
      </c>
      <c r="W32" s="26">
        <v>1</v>
      </c>
      <c r="X32" s="26" t="s">
        <v>256</v>
      </c>
      <c r="Y32" s="26"/>
      <c r="Z32" s="26"/>
      <c r="AA32" s="26" t="s">
        <v>233</v>
      </c>
      <c r="AB32" s="86" t="s">
        <v>287</v>
      </c>
      <c r="AC32" s="26"/>
      <c r="AD32" s="86">
        <f>(T32/8)*150</f>
        <v>37.5</v>
      </c>
      <c r="AE32" s="157"/>
    </row>
    <row r="33" spans="1:33">
      <c r="A33" s="65" t="s">
        <v>15</v>
      </c>
      <c r="B33" s="6">
        <v>97.92</v>
      </c>
      <c r="C33" s="6">
        <v>0</v>
      </c>
      <c r="D33" s="53">
        <v>3</v>
      </c>
      <c r="E33" s="134" t="s">
        <v>233</v>
      </c>
      <c r="F33" s="134"/>
      <c r="G33" s="134"/>
      <c r="H33" s="134" t="s">
        <v>269</v>
      </c>
      <c r="I33" s="134"/>
      <c r="J33" s="134" t="s">
        <v>269</v>
      </c>
      <c r="K33" s="157"/>
      <c r="S33" s="88" t="s">
        <v>15</v>
      </c>
      <c r="T33" s="26">
        <v>97.92</v>
      </c>
      <c r="U33" s="86"/>
      <c r="V33" s="26">
        <v>0</v>
      </c>
      <c r="W33" s="26">
        <v>3</v>
      </c>
      <c r="X33" s="26" t="s">
        <v>255</v>
      </c>
      <c r="Y33" s="26"/>
      <c r="Z33" s="26"/>
      <c r="AA33" s="26" t="s">
        <v>269</v>
      </c>
      <c r="AB33" s="26"/>
      <c r="AC33" s="26"/>
      <c r="AD33" s="26"/>
      <c r="AE33" s="157"/>
    </row>
    <row r="34" spans="1:33">
      <c r="A34" s="65" t="s">
        <v>41</v>
      </c>
      <c r="B34" s="6">
        <v>6.6</v>
      </c>
      <c r="C34" s="6">
        <v>1</v>
      </c>
      <c r="D34" s="6">
        <v>1</v>
      </c>
      <c r="E34" s="134" t="s">
        <v>233</v>
      </c>
      <c r="F34" s="134"/>
      <c r="G34" s="134"/>
      <c r="H34" s="134" t="s">
        <v>269</v>
      </c>
      <c r="I34" s="134"/>
      <c r="J34" s="134" t="s">
        <v>269</v>
      </c>
      <c r="K34" s="157"/>
      <c r="S34" s="88" t="s">
        <v>41</v>
      </c>
      <c r="T34" s="26">
        <v>6.6</v>
      </c>
      <c r="U34" s="86"/>
      <c r="V34" s="26">
        <v>1</v>
      </c>
      <c r="W34" s="26">
        <v>1</v>
      </c>
      <c r="X34" s="26" t="s">
        <v>255</v>
      </c>
      <c r="Y34" s="26"/>
      <c r="Z34" s="26"/>
      <c r="AA34" s="26" t="s">
        <v>269</v>
      </c>
      <c r="AB34" s="26"/>
      <c r="AC34" s="26"/>
      <c r="AD34" s="26"/>
      <c r="AE34" s="157"/>
    </row>
    <row r="35" spans="1:33">
      <c r="A35" s="65" t="s">
        <v>41</v>
      </c>
      <c r="B35" s="6">
        <v>5.5</v>
      </c>
      <c r="C35" s="6">
        <v>2</v>
      </c>
      <c r="D35" s="6">
        <v>1</v>
      </c>
      <c r="E35" s="134" t="s">
        <v>231</v>
      </c>
      <c r="F35" s="134"/>
      <c r="G35" s="134"/>
      <c r="H35" s="134" t="s">
        <v>233</v>
      </c>
      <c r="I35" s="134"/>
      <c r="J35" s="134" t="s">
        <v>255</v>
      </c>
      <c r="K35" s="157"/>
      <c r="S35" s="88" t="s">
        <v>41</v>
      </c>
      <c r="T35" s="26">
        <v>5.5</v>
      </c>
      <c r="U35" s="86"/>
      <c r="V35" s="26">
        <v>2</v>
      </c>
      <c r="W35" s="26">
        <v>1</v>
      </c>
      <c r="X35" s="26" t="s">
        <v>256</v>
      </c>
      <c r="Y35" s="26"/>
      <c r="Z35" s="26"/>
      <c r="AA35" s="26" t="s">
        <v>233</v>
      </c>
      <c r="AB35" s="86" t="s">
        <v>287</v>
      </c>
      <c r="AC35" s="26"/>
      <c r="AD35" s="86">
        <f>(T35/8)*150</f>
        <v>103.125</v>
      </c>
      <c r="AE35" s="157"/>
    </row>
    <row r="36" spans="1:33" ht="16" thickBot="1">
      <c r="A36" s="66" t="s">
        <v>70</v>
      </c>
      <c r="B36" s="67">
        <v>32.5</v>
      </c>
      <c r="C36" s="67">
        <v>2</v>
      </c>
      <c r="D36" s="67">
        <v>1</v>
      </c>
      <c r="E36" s="144" t="s">
        <v>231</v>
      </c>
      <c r="F36" s="144"/>
      <c r="G36" s="144"/>
      <c r="H36" s="144" t="s">
        <v>233</v>
      </c>
      <c r="I36" s="144"/>
      <c r="J36" s="144" t="s">
        <v>255</v>
      </c>
      <c r="K36" s="153"/>
      <c r="S36" s="88" t="s">
        <v>70</v>
      </c>
      <c r="T36" s="26">
        <v>32.5</v>
      </c>
      <c r="U36" s="86"/>
      <c r="V36" s="26">
        <v>2</v>
      </c>
      <c r="W36" s="26">
        <v>1</v>
      </c>
      <c r="X36" s="26" t="s">
        <v>256</v>
      </c>
      <c r="Y36" s="26"/>
      <c r="Z36" s="26"/>
      <c r="AA36" s="26" t="s">
        <v>233</v>
      </c>
      <c r="AB36" s="86" t="s">
        <v>287</v>
      </c>
      <c r="AC36" s="26"/>
      <c r="AD36" s="86">
        <f>(T36/8)*150</f>
        <v>609.375</v>
      </c>
      <c r="AE36" s="157"/>
    </row>
    <row r="37" spans="1:33" ht="16" thickBot="1">
      <c r="S37" s="89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>
        <f>SUM(AD31:AD36)</f>
        <v>956.25</v>
      </c>
      <c r="AE37" s="72">
        <f>SUM(AB37:AD37)</f>
        <v>956.25</v>
      </c>
      <c r="AG37">
        <f>AE37+AF19+AF11</f>
        <v>16456.25</v>
      </c>
    </row>
    <row r="38" spans="1:33" ht="56">
      <c r="S38" s="113" t="s">
        <v>288</v>
      </c>
      <c r="T38" s="114" t="s">
        <v>189</v>
      </c>
      <c r="U38" s="114"/>
      <c r="V38" s="115" t="s">
        <v>191</v>
      </c>
      <c r="W38" s="114" t="s">
        <v>274</v>
      </c>
      <c r="X38" s="114"/>
      <c r="Y38" s="114"/>
      <c r="Z38" s="114"/>
      <c r="AA38" s="116" t="s">
        <v>275</v>
      </c>
      <c r="AB38" s="116" t="s">
        <v>236</v>
      </c>
      <c r="AC38" s="114" t="s">
        <v>276</v>
      </c>
      <c r="AD38" s="114" t="s">
        <v>277</v>
      </c>
      <c r="AE38" s="117" t="s">
        <v>279</v>
      </c>
      <c r="AF38" s="24"/>
    </row>
    <row r="39" spans="1:33">
      <c r="S39" s="88" t="s">
        <v>194</v>
      </c>
      <c r="T39" s="86">
        <v>11</v>
      </c>
      <c r="U39" s="86"/>
      <c r="V39" s="86">
        <v>2</v>
      </c>
      <c r="W39" s="86">
        <v>1</v>
      </c>
      <c r="X39" s="86" t="s">
        <v>256</v>
      </c>
      <c r="Y39" s="86"/>
      <c r="Z39" s="86"/>
      <c r="AA39" s="86" t="s">
        <v>233</v>
      </c>
      <c r="AB39" s="86" t="s">
        <v>289</v>
      </c>
      <c r="AC39" s="86"/>
      <c r="AD39" s="86">
        <v>0</v>
      </c>
      <c r="AE39" s="157"/>
    </row>
    <row r="40" spans="1:33">
      <c r="S40" s="88" t="s">
        <v>193</v>
      </c>
      <c r="T40" s="86">
        <v>2</v>
      </c>
      <c r="U40" s="86"/>
      <c r="V40" s="86">
        <v>3</v>
      </c>
      <c r="W40" s="86">
        <v>1</v>
      </c>
      <c r="X40" s="86" t="s">
        <v>256</v>
      </c>
      <c r="Y40" s="86"/>
      <c r="Z40" s="86"/>
      <c r="AA40" s="86" t="s">
        <v>233</v>
      </c>
      <c r="AB40" s="86" t="s">
        <v>289</v>
      </c>
      <c r="AC40" s="86"/>
      <c r="AD40" s="86">
        <v>0</v>
      </c>
      <c r="AE40" s="157"/>
    </row>
    <row r="41" spans="1:33">
      <c r="S41" s="88" t="s">
        <v>15</v>
      </c>
      <c r="T41" s="86">
        <v>97.92</v>
      </c>
      <c r="U41" s="86"/>
      <c r="V41" s="86">
        <v>0</v>
      </c>
      <c r="W41" s="86">
        <v>3</v>
      </c>
      <c r="X41" s="86" t="s">
        <v>255</v>
      </c>
      <c r="Y41" s="86"/>
      <c r="Z41" s="86"/>
      <c r="AA41" s="86" t="s">
        <v>269</v>
      </c>
      <c r="AB41" s="86"/>
      <c r="AC41" s="86"/>
      <c r="AD41" s="86"/>
      <c r="AE41" s="157"/>
    </row>
    <row r="42" spans="1:33">
      <c r="S42" s="88" t="s">
        <v>41</v>
      </c>
      <c r="T42" s="86">
        <v>6.6</v>
      </c>
      <c r="U42" s="86"/>
      <c r="V42" s="86">
        <v>1</v>
      </c>
      <c r="W42" s="86">
        <v>1</v>
      </c>
      <c r="X42" s="86" t="s">
        <v>255</v>
      </c>
      <c r="Y42" s="86"/>
      <c r="Z42" s="86"/>
      <c r="AA42" s="86" t="s">
        <v>269</v>
      </c>
      <c r="AB42" s="86"/>
      <c r="AC42" s="86"/>
      <c r="AD42" s="86"/>
      <c r="AE42" s="157"/>
    </row>
    <row r="43" spans="1:33">
      <c r="S43" s="88" t="s">
        <v>41</v>
      </c>
      <c r="T43" s="86">
        <v>5.5</v>
      </c>
      <c r="U43" s="86"/>
      <c r="V43" s="86">
        <v>2</v>
      </c>
      <c r="W43" s="86">
        <v>1</v>
      </c>
      <c r="X43" s="86" t="s">
        <v>256</v>
      </c>
      <c r="Y43" s="86"/>
      <c r="Z43" s="86"/>
      <c r="AA43" s="86" t="s">
        <v>233</v>
      </c>
      <c r="AB43" s="86" t="s">
        <v>289</v>
      </c>
      <c r="AC43" s="86"/>
      <c r="AD43" s="86">
        <v>0</v>
      </c>
      <c r="AE43" s="157"/>
    </row>
    <row r="44" spans="1:33">
      <c r="S44" s="88" t="s">
        <v>70</v>
      </c>
      <c r="T44" s="86">
        <v>32.5</v>
      </c>
      <c r="U44" s="86"/>
      <c r="V44" s="86">
        <v>2</v>
      </c>
      <c r="W44" s="86">
        <v>1</v>
      </c>
      <c r="X44" s="86" t="s">
        <v>256</v>
      </c>
      <c r="Y44" s="86"/>
      <c r="Z44" s="86"/>
      <c r="AA44" s="86" t="s">
        <v>233</v>
      </c>
      <c r="AB44" s="86" t="s">
        <v>289</v>
      </c>
      <c r="AC44" s="86"/>
      <c r="AD44" s="86">
        <v>0</v>
      </c>
      <c r="AE44" s="157"/>
    </row>
    <row r="45" spans="1:33" ht="16" thickBot="1">
      <c r="S45" s="89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>
        <f>SUM(AD39:AD44)</f>
        <v>0</v>
      </c>
      <c r="AE45" s="72">
        <f>SUM(AB45:AD45)</f>
        <v>0</v>
      </c>
    </row>
  </sheetData>
  <mergeCells count="101">
    <mergeCell ref="AA18:AB18"/>
    <mergeCell ref="AA11:AC11"/>
    <mergeCell ref="V8:W8"/>
    <mergeCell ref="V9:W9"/>
    <mergeCell ref="V10:W10"/>
    <mergeCell ref="V11:W11"/>
    <mergeCell ref="Y2:Y10"/>
    <mergeCell ref="AF2:AF10"/>
    <mergeCell ref="AE22:AE28"/>
    <mergeCell ref="S19:W19"/>
    <mergeCell ref="AA13:AB13"/>
    <mergeCell ref="AA14:AB14"/>
    <mergeCell ref="AA15:AB15"/>
    <mergeCell ref="AA16:AB16"/>
    <mergeCell ref="S13:T13"/>
    <mergeCell ref="S14:T14"/>
    <mergeCell ref="S15:T15"/>
    <mergeCell ref="S16:T16"/>
    <mergeCell ref="S17:T17"/>
    <mergeCell ref="S18:T18"/>
    <mergeCell ref="AA17:AB17"/>
    <mergeCell ref="V1:W1"/>
    <mergeCell ref="V2:W2"/>
    <mergeCell ref="V3:W3"/>
    <mergeCell ref="V4:W4"/>
    <mergeCell ref="V5:W5"/>
    <mergeCell ref="V6:W6"/>
    <mergeCell ref="V7:W7"/>
    <mergeCell ref="E34:G34"/>
    <mergeCell ref="H34:I34"/>
    <mergeCell ref="J34:K34"/>
    <mergeCell ref="J35:K35"/>
    <mergeCell ref="E32:G32"/>
    <mergeCell ref="H32:I32"/>
    <mergeCell ref="J32:K32"/>
    <mergeCell ref="E33:G33"/>
    <mergeCell ref="H33:I33"/>
    <mergeCell ref="J33:K33"/>
    <mergeCell ref="AA19:AD19"/>
    <mergeCell ref="E36:G36"/>
    <mergeCell ref="H36:I36"/>
    <mergeCell ref="J36:K36"/>
    <mergeCell ref="E35:G35"/>
    <mergeCell ref="H35:I35"/>
    <mergeCell ref="E24:G24"/>
    <mergeCell ref="H24:I24"/>
    <mergeCell ref="J24:K24"/>
    <mergeCell ref="E25:G25"/>
    <mergeCell ref="H25:I25"/>
    <mergeCell ref="J25:K25"/>
    <mergeCell ref="E31:G31"/>
    <mergeCell ref="H31:I31"/>
    <mergeCell ref="J31:K31"/>
    <mergeCell ref="E26:G26"/>
    <mergeCell ref="H26:I26"/>
    <mergeCell ref="J26:K26"/>
    <mergeCell ref="E27:G27"/>
    <mergeCell ref="H27:I27"/>
    <mergeCell ref="J27:K27"/>
    <mergeCell ref="E28:G28"/>
    <mergeCell ref="H28:I28"/>
    <mergeCell ref="J28:K28"/>
    <mergeCell ref="D30:G30"/>
    <mergeCell ref="J30:K30"/>
    <mergeCell ref="E23:G23"/>
    <mergeCell ref="H23:I23"/>
    <mergeCell ref="J23:K23"/>
    <mergeCell ref="A17:C17"/>
    <mergeCell ref="G17:I17"/>
    <mergeCell ref="D21:G21"/>
    <mergeCell ref="J21:K21"/>
    <mergeCell ref="E22:G22"/>
    <mergeCell ref="H22:I22"/>
    <mergeCell ref="J22:K22"/>
    <mergeCell ref="A13:C13"/>
    <mergeCell ref="G13:I13"/>
    <mergeCell ref="M13:O13"/>
    <mergeCell ref="A14:C14"/>
    <mergeCell ref="G14:I14"/>
    <mergeCell ref="M14:O14"/>
    <mergeCell ref="M17:O17"/>
    <mergeCell ref="A18:C18"/>
    <mergeCell ref="G18:I18"/>
    <mergeCell ref="M18:O18"/>
    <mergeCell ref="A15:C15"/>
    <mergeCell ref="G15:I15"/>
    <mergeCell ref="M15:O15"/>
    <mergeCell ref="A16:C16"/>
    <mergeCell ref="G16:I16"/>
    <mergeCell ref="M16:O16"/>
    <mergeCell ref="AH18:AI18"/>
    <mergeCell ref="AH19:AK19"/>
    <mergeCell ref="AM2:AM10"/>
    <mergeCell ref="AH11:AJ11"/>
    <mergeCell ref="AE39:AE44"/>
    <mergeCell ref="AH13:AI13"/>
    <mergeCell ref="AH14:AI14"/>
    <mergeCell ref="AH15:AI15"/>
    <mergeCell ref="AH16:AI16"/>
    <mergeCell ref="AH17:AI17"/>
    <mergeCell ref="AE31:AE36"/>
  </mergeCells>
  <conditionalFormatting sqref="D2">
    <cfRule type="containsText" dxfId="287" priority="314" operator="containsText" text="yes">
      <formula>NOT(ISERROR(SEARCH("yes",D2)))</formula>
    </cfRule>
  </conditionalFormatting>
  <conditionalFormatting sqref="D2:D11">
    <cfRule type="containsText" dxfId="286" priority="313" operator="containsText" text="yes">
      <formula>NOT(ISERROR(SEARCH("yes",D2)))</formula>
    </cfRule>
  </conditionalFormatting>
  <conditionalFormatting sqref="D2:D10">
    <cfRule type="containsText" dxfId="285" priority="312" operator="containsText" text="no">
      <formula>NOT(ISERROR(SEARCH("no",D2)))</formula>
    </cfRule>
  </conditionalFormatting>
  <conditionalFormatting sqref="J2:J10">
    <cfRule type="containsText" dxfId="284" priority="311" operator="containsText" text="yes">
      <formula>NOT(ISERROR(SEARCH("yes",J2)))</formula>
    </cfRule>
  </conditionalFormatting>
  <conditionalFormatting sqref="J2:J10">
    <cfRule type="containsText" dxfId="283" priority="310" operator="containsText" text="yes">
      <formula>NOT(ISERROR(SEARCH("yes",J2)))</formula>
    </cfRule>
  </conditionalFormatting>
  <conditionalFormatting sqref="J2:J10">
    <cfRule type="containsText" dxfId="282" priority="309" operator="containsText" text="no">
      <formula>NOT(ISERROR(SEARCH("no",J2)))</formula>
    </cfRule>
  </conditionalFormatting>
  <conditionalFormatting sqref="E2:E10">
    <cfRule type="cellIs" dxfId="281" priority="308" operator="greaterThan">
      <formula>1</formula>
    </cfRule>
  </conditionalFormatting>
  <conditionalFormatting sqref="E2:E10">
    <cfRule type="cellIs" dxfId="280" priority="307" operator="lessThan">
      <formula>1</formula>
    </cfRule>
  </conditionalFormatting>
  <conditionalFormatting sqref="K2:K10">
    <cfRule type="cellIs" dxfId="279" priority="306" operator="greaterThan">
      <formula>1</formula>
    </cfRule>
  </conditionalFormatting>
  <conditionalFormatting sqref="K2:K10">
    <cfRule type="cellIs" dxfId="278" priority="305" operator="lessThan">
      <formula>1</formula>
    </cfRule>
  </conditionalFormatting>
  <conditionalFormatting sqref="E15:E17">
    <cfRule type="containsText" dxfId="277" priority="304" operator="containsText" text="yes">
      <formula>NOT(ISERROR(SEARCH("yes",E15)))</formula>
    </cfRule>
  </conditionalFormatting>
  <conditionalFormatting sqref="E15:E17">
    <cfRule type="containsText" dxfId="276" priority="303" operator="containsText" text="yes">
      <formula>NOT(ISERROR(SEARCH("yes",E15)))</formula>
    </cfRule>
  </conditionalFormatting>
  <conditionalFormatting sqref="E15:E17">
    <cfRule type="containsText" dxfId="275" priority="302" operator="containsText" text="no">
      <formula>NOT(ISERROR(SEARCH("no",E15)))</formula>
    </cfRule>
  </conditionalFormatting>
  <conditionalFormatting sqref="E18">
    <cfRule type="containsText" dxfId="274" priority="301" operator="containsText" text="yes">
      <formula>NOT(ISERROR(SEARCH("yes",E18)))</formula>
    </cfRule>
  </conditionalFormatting>
  <conditionalFormatting sqref="E18">
    <cfRule type="containsText" dxfId="273" priority="300" operator="containsText" text="no">
      <formula>NOT(ISERROR(SEARCH("no",E18)))</formula>
    </cfRule>
  </conditionalFormatting>
  <conditionalFormatting sqref="K15:K17">
    <cfRule type="containsText" dxfId="272" priority="299" operator="containsText" text="yes">
      <formula>NOT(ISERROR(SEARCH("yes",K15)))</formula>
    </cfRule>
  </conditionalFormatting>
  <conditionalFormatting sqref="K15:K17">
    <cfRule type="containsText" dxfId="271" priority="298" operator="containsText" text="yes">
      <formula>NOT(ISERROR(SEARCH("yes",K15)))</formula>
    </cfRule>
  </conditionalFormatting>
  <conditionalFormatting sqref="K15:K17">
    <cfRule type="containsText" dxfId="270" priority="297" operator="containsText" text="no">
      <formula>NOT(ISERROR(SEARCH("no",K15)))</formula>
    </cfRule>
  </conditionalFormatting>
  <conditionalFormatting sqref="K18">
    <cfRule type="containsText" dxfId="269" priority="296" operator="containsText" text="yes">
      <formula>NOT(ISERROR(SEARCH("yes",K18)))</formula>
    </cfRule>
  </conditionalFormatting>
  <conditionalFormatting sqref="K18">
    <cfRule type="containsText" dxfId="268" priority="295" operator="containsText" text="no">
      <formula>NOT(ISERROR(SEARCH("no",K18)))</formula>
    </cfRule>
  </conditionalFormatting>
  <conditionalFormatting sqref="K14">
    <cfRule type="containsText" dxfId="267" priority="278" operator="containsText" text="yes">
      <formula>NOT(ISERROR(SEARCH("yes",K14)))</formula>
    </cfRule>
  </conditionalFormatting>
  <conditionalFormatting sqref="K14">
    <cfRule type="containsText" dxfId="266" priority="277" operator="containsText" text="no">
      <formula>NOT(ISERROR(SEARCH("no",K14)))</formula>
    </cfRule>
  </conditionalFormatting>
  <conditionalFormatting sqref="Q17">
    <cfRule type="containsText" dxfId="265" priority="294" operator="containsText" text="yes">
      <formula>NOT(ISERROR(SEARCH("yes",Q17)))</formula>
    </cfRule>
  </conditionalFormatting>
  <conditionalFormatting sqref="Q17">
    <cfRule type="containsText" dxfId="264" priority="293" operator="containsText" text="yes">
      <formula>NOT(ISERROR(SEARCH("yes",Q17)))</formula>
    </cfRule>
  </conditionalFormatting>
  <conditionalFormatting sqref="Q17">
    <cfRule type="containsText" dxfId="263" priority="292" operator="containsText" text="no">
      <formula>NOT(ISERROR(SEARCH("no",Q17)))</formula>
    </cfRule>
  </conditionalFormatting>
  <conditionalFormatting sqref="Q18">
    <cfRule type="containsText" dxfId="262" priority="291" operator="containsText" text="yes">
      <formula>NOT(ISERROR(SEARCH("yes",Q18)))</formula>
    </cfRule>
  </conditionalFormatting>
  <conditionalFormatting sqref="Q18">
    <cfRule type="containsText" dxfId="261" priority="290" operator="containsText" text="no">
      <formula>NOT(ISERROR(SEARCH("no",Q18)))</formula>
    </cfRule>
  </conditionalFormatting>
  <conditionalFormatting sqref="Q14">
    <cfRule type="containsText" dxfId="260" priority="289" operator="containsText" text="yes">
      <formula>NOT(ISERROR(SEARCH("yes",Q14)))</formula>
    </cfRule>
  </conditionalFormatting>
  <conditionalFormatting sqref="Q14">
    <cfRule type="containsText" dxfId="259" priority="288" operator="containsText" text="yes">
      <formula>NOT(ISERROR(SEARCH("yes",Q14)))</formula>
    </cfRule>
  </conditionalFormatting>
  <conditionalFormatting sqref="Q14">
    <cfRule type="containsText" dxfId="258" priority="287" operator="containsText" text="no">
      <formula>NOT(ISERROR(SEARCH("no",Q14)))</formula>
    </cfRule>
  </conditionalFormatting>
  <conditionalFormatting sqref="Q15">
    <cfRule type="containsText" dxfId="257" priority="286" operator="containsText" text="yes">
      <formula>NOT(ISERROR(SEARCH("yes",Q15)))</formula>
    </cfRule>
  </conditionalFormatting>
  <conditionalFormatting sqref="Q15">
    <cfRule type="containsText" dxfId="256" priority="285" operator="containsText" text="yes">
      <formula>NOT(ISERROR(SEARCH("yes",Q15)))</formula>
    </cfRule>
  </conditionalFormatting>
  <conditionalFormatting sqref="Q15">
    <cfRule type="containsText" dxfId="255" priority="284" operator="containsText" text="no">
      <formula>NOT(ISERROR(SEARCH("no",Q15)))</formula>
    </cfRule>
  </conditionalFormatting>
  <conditionalFormatting sqref="Q16">
    <cfRule type="containsText" dxfId="254" priority="283" operator="containsText" text="yes">
      <formula>NOT(ISERROR(SEARCH("yes",Q16)))</formula>
    </cfRule>
  </conditionalFormatting>
  <conditionalFormatting sqref="Q16">
    <cfRule type="containsText" dxfId="253" priority="282" operator="containsText" text="yes">
      <formula>NOT(ISERROR(SEARCH("yes",Q16)))</formula>
    </cfRule>
  </conditionalFormatting>
  <conditionalFormatting sqref="Q16">
    <cfRule type="containsText" dxfId="252" priority="281" operator="containsText" text="no">
      <formula>NOT(ISERROR(SEARCH("no",Q16)))</formula>
    </cfRule>
  </conditionalFormatting>
  <conditionalFormatting sqref="E14">
    <cfRule type="containsText" dxfId="251" priority="280" operator="containsText" text="yes">
      <formula>NOT(ISERROR(SEARCH("yes",E14)))</formula>
    </cfRule>
  </conditionalFormatting>
  <conditionalFormatting sqref="E14">
    <cfRule type="containsText" dxfId="250" priority="279" operator="containsText" text="no">
      <formula>NOT(ISERROR(SEARCH("no",E14)))</formula>
    </cfRule>
  </conditionalFormatting>
  <conditionalFormatting sqref="H28:I28">
    <cfRule type="containsText" dxfId="249" priority="276" operator="containsText" text="skill level not available">
      <formula>NOT(ISERROR(SEARCH("skill level not available",H28)))</formula>
    </cfRule>
  </conditionalFormatting>
  <conditionalFormatting sqref="H22:I22 H23:H24">
    <cfRule type="containsText" dxfId="248" priority="275" operator="containsText" text="skill level not available">
      <formula>NOT(ISERROR(SEARCH("skill level not available",H22)))</formula>
    </cfRule>
  </conditionalFormatting>
  <conditionalFormatting sqref="E22">
    <cfRule type="containsText" dxfId="247" priority="274" operator="containsText" text="skill level not available">
      <formula>NOT(ISERROR(SEARCH("skill level not available",E22)))</formula>
    </cfRule>
  </conditionalFormatting>
  <conditionalFormatting sqref="E23 E26:E28">
    <cfRule type="containsText" dxfId="246" priority="273" operator="containsText" text="skill level not available">
      <formula>NOT(ISERROR(SEARCH("skill level not available",E23)))</formula>
    </cfRule>
  </conditionalFormatting>
  <conditionalFormatting sqref="H23:H24">
    <cfRule type="containsText" dxfId="245" priority="271" operator="containsText" text="skill level available">
      <formula>NOT(ISERROR(SEARCH("skill level available",H23)))</formula>
    </cfRule>
    <cfRule type="containsText" dxfId="244" priority="272" operator="containsText" text="skill level available">
      <formula>NOT(ISERROR(SEARCH("skill level available",H23)))</formula>
    </cfRule>
  </conditionalFormatting>
  <conditionalFormatting sqref="H26">
    <cfRule type="containsText" dxfId="243" priority="270" operator="containsText" text="skill level not available">
      <formula>NOT(ISERROR(SEARCH("skill level not available",H26)))</formula>
    </cfRule>
  </conditionalFormatting>
  <conditionalFormatting sqref="H26">
    <cfRule type="containsText" dxfId="242" priority="268" operator="containsText" text="skill level available">
      <formula>NOT(ISERROR(SEARCH("skill level available",H26)))</formula>
    </cfRule>
    <cfRule type="containsText" dxfId="241" priority="269" operator="containsText" text="skill level available">
      <formula>NOT(ISERROR(SEARCH("skill level available",H26)))</formula>
    </cfRule>
  </conditionalFormatting>
  <conditionalFormatting sqref="H27">
    <cfRule type="containsText" dxfId="240" priority="267" operator="containsText" text="skill level not available">
      <formula>NOT(ISERROR(SEARCH("skill level not available",H27)))</formula>
    </cfRule>
  </conditionalFormatting>
  <conditionalFormatting sqref="H27">
    <cfRule type="containsText" dxfId="239" priority="265" operator="containsText" text="skill level available">
      <formula>NOT(ISERROR(SEARCH("skill level available",H27)))</formula>
    </cfRule>
    <cfRule type="containsText" dxfId="238" priority="266" operator="containsText" text="skill level available">
      <formula>NOT(ISERROR(SEARCH("skill level available",H27)))</formula>
    </cfRule>
  </conditionalFormatting>
  <conditionalFormatting sqref="E25">
    <cfRule type="containsText" dxfId="237" priority="264" operator="containsText" text="skill level not available">
      <formula>NOT(ISERROR(SEARCH("skill level not available",E25)))</formula>
    </cfRule>
  </conditionalFormatting>
  <conditionalFormatting sqref="E25">
    <cfRule type="containsText" dxfId="236" priority="262" operator="containsText" text="skill level available">
      <formula>NOT(ISERROR(SEARCH("skill level available",E25)))</formula>
    </cfRule>
    <cfRule type="containsText" dxfId="235" priority="263" operator="containsText" text="skill level available">
      <formula>NOT(ISERROR(SEARCH("skill level available",E25)))</formula>
    </cfRule>
  </conditionalFormatting>
  <conditionalFormatting sqref="E24">
    <cfRule type="containsText" dxfId="234" priority="261" operator="containsText" text="skill level not available">
      <formula>NOT(ISERROR(SEARCH("skill level not available",E24)))</formula>
    </cfRule>
  </conditionalFormatting>
  <conditionalFormatting sqref="E24">
    <cfRule type="containsText" dxfId="233" priority="259" operator="containsText" text="skill level available">
      <formula>NOT(ISERROR(SEARCH("skill level available",E24)))</formula>
    </cfRule>
    <cfRule type="containsText" dxfId="232" priority="260" operator="containsText" text="skill level available">
      <formula>NOT(ISERROR(SEARCH("skill level available",E24)))</formula>
    </cfRule>
  </conditionalFormatting>
  <conditionalFormatting sqref="H24">
    <cfRule type="containsText" dxfId="231" priority="258" operator="containsText" text="not nee">
      <formula>NOT(ISERROR(SEARCH("not nee",H24)))</formula>
    </cfRule>
  </conditionalFormatting>
  <conditionalFormatting sqref="H25">
    <cfRule type="containsText" dxfId="230" priority="257" operator="containsText" text="skill level not available">
      <formula>NOT(ISERROR(SEARCH("skill level not available",H25)))</formula>
    </cfRule>
  </conditionalFormatting>
  <conditionalFormatting sqref="H25">
    <cfRule type="containsText" dxfId="229" priority="255" operator="containsText" text="skill level available">
      <formula>NOT(ISERROR(SEARCH("skill level available",H25)))</formula>
    </cfRule>
    <cfRule type="containsText" dxfId="228" priority="256" operator="containsText" text="skill level available">
      <formula>NOT(ISERROR(SEARCH("skill level available",H25)))</formula>
    </cfRule>
  </conditionalFormatting>
  <conditionalFormatting sqref="H25">
    <cfRule type="containsText" dxfId="227" priority="254" operator="containsText" text="not nee">
      <formula>NOT(ISERROR(SEARCH("not nee",H25)))</formula>
    </cfRule>
  </conditionalFormatting>
  <conditionalFormatting sqref="J24">
    <cfRule type="containsText" dxfId="226" priority="253" operator="containsText" text="skill level not available">
      <formula>NOT(ISERROR(SEARCH("skill level not available",J24)))</formula>
    </cfRule>
  </conditionalFormatting>
  <conditionalFormatting sqref="J24">
    <cfRule type="containsText" dxfId="225" priority="251" operator="containsText" text="skill level available">
      <formula>NOT(ISERROR(SEARCH("skill level available",J24)))</formula>
    </cfRule>
    <cfRule type="containsText" dxfId="224" priority="252" operator="containsText" text="skill level available">
      <formula>NOT(ISERROR(SEARCH("skill level available",J24)))</formula>
    </cfRule>
  </conditionalFormatting>
  <conditionalFormatting sqref="J24">
    <cfRule type="containsText" dxfId="223" priority="250" operator="containsText" text="not nee">
      <formula>NOT(ISERROR(SEARCH("not nee",J24)))</formula>
    </cfRule>
  </conditionalFormatting>
  <conditionalFormatting sqref="J25">
    <cfRule type="containsText" dxfId="222" priority="249" operator="containsText" text="skill level not available">
      <formula>NOT(ISERROR(SEARCH("skill level not available",J25)))</formula>
    </cfRule>
  </conditionalFormatting>
  <conditionalFormatting sqref="J25">
    <cfRule type="containsText" dxfId="221" priority="247" operator="containsText" text="skill level available">
      <formula>NOT(ISERROR(SEARCH("skill level available",J25)))</formula>
    </cfRule>
    <cfRule type="containsText" dxfId="220" priority="248" operator="containsText" text="skill level available">
      <formula>NOT(ISERROR(SEARCH("skill level available",J25)))</formula>
    </cfRule>
  </conditionalFormatting>
  <conditionalFormatting sqref="J25">
    <cfRule type="containsText" dxfId="219" priority="246" operator="containsText" text="not nee">
      <formula>NOT(ISERROR(SEARCH("not nee",J25)))</formula>
    </cfRule>
  </conditionalFormatting>
  <conditionalFormatting sqref="J28">
    <cfRule type="containsText" dxfId="218" priority="245" operator="containsText" text="yes">
      <formula>NOT(ISERROR(SEARCH("yes",J28)))</formula>
    </cfRule>
  </conditionalFormatting>
  <conditionalFormatting sqref="J28">
    <cfRule type="containsText" dxfId="217" priority="244" operator="containsText" text="yes">
      <formula>NOT(ISERROR(SEARCH("yes",J28)))</formula>
    </cfRule>
  </conditionalFormatting>
  <conditionalFormatting sqref="J28">
    <cfRule type="containsText" dxfId="216" priority="243" operator="containsText" text="no">
      <formula>NOT(ISERROR(SEARCH("no",J28)))</formula>
    </cfRule>
  </conditionalFormatting>
  <conditionalFormatting sqref="J22">
    <cfRule type="containsText" dxfId="215" priority="242" operator="containsText" text="yes">
      <formula>NOT(ISERROR(SEARCH("yes",J22)))</formula>
    </cfRule>
  </conditionalFormatting>
  <conditionalFormatting sqref="J22">
    <cfRule type="containsText" dxfId="214" priority="241" operator="containsText" text="yes">
      <formula>NOT(ISERROR(SEARCH("yes",J22)))</formula>
    </cfRule>
  </conditionalFormatting>
  <conditionalFormatting sqref="J22">
    <cfRule type="containsText" dxfId="213" priority="240" operator="containsText" text="no">
      <formula>NOT(ISERROR(SEARCH("no",J22)))</formula>
    </cfRule>
  </conditionalFormatting>
  <conditionalFormatting sqref="J23">
    <cfRule type="containsText" dxfId="212" priority="239" operator="containsText" text="yes">
      <formula>NOT(ISERROR(SEARCH("yes",J23)))</formula>
    </cfRule>
  </conditionalFormatting>
  <conditionalFormatting sqref="J23">
    <cfRule type="containsText" dxfId="211" priority="238" operator="containsText" text="yes">
      <formula>NOT(ISERROR(SEARCH("yes",J23)))</formula>
    </cfRule>
  </conditionalFormatting>
  <conditionalFormatting sqref="J23">
    <cfRule type="containsText" dxfId="210" priority="237" operator="containsText" text="no">
      <formula>NOT(ISERROR(SEARCH("no",J23)))</formula>
    </cfRule>
  </conditionalFormatting>
  <conditionalFormatting sqref="J26:J27">
    <cfRule type="containsText" dxfId="209" priority="236" operator="containsText" text="yes">
      <formula>NOT(ISERROR(SEARCH("yes",J26)))</formula>
    </cfRule>
  </conditionalFormatting>
  <conditionalFormatting sqref="J26:J27">
    <cfRule type="containsText" dxfId="208" priority="235" operator="containsText" text="yes">
      <formula>NOT(ISERROR(SEARCH("yes",J26)))</formula>
    </cfRule>
  </conditionalFormatting>
  <conditionalFormatting sqref="J26:J27">
    <cfRule type="containsText" dxfId="207" priority="234" operator="containsText" text="no">
      <formula>NOT(ISERROR(SEARCH("no",J26)))</formula>
    </cfRule>
  </conditionalFormatting>
  <conditionalFormatting sqref="J35:J36">
    <cfRule type="containsText" dxfId="206" priority="198" operator="containsText" text="no">
      <formula>NOT(ISERROR(SEARCH("no",J35)))</formula>
    </cfRule>
  </conditionalFormatting>
  <conditionalFormatting sqref="H32:H33">
    <cfRule type="containsText" dxfId="205" priority="233" operator="containsText" text="skill level not available">
      <formula>NOT(ISERROR(SEARCH("skill level not available",H32)))</formula>
    </cfRule>
  </conditionalFormatting>
  <conditionalFormatting sqref="E31">
    <cfRule type="containsText" dxfId="204" priority="232" operator="containsText" text="skill level not available">
      <formula>NOT(ISERROR(SEARCH("skill level not available",E31)))</formula>
    </cfRule>
  </conditionalFormatting>
  <conditionalFormatting sqref="E32 E35:E36">
    <cfRule type="containsText" dxfId="203" priority="231" operator="containsText" text="skill level not available">
      <formula>NOT(ISERROR(SEARCH("skill level not available",E32)))</formula>
    </cfRule>
  </conditionalFormatting>
  <conditionalFormatting sqref="H32:H33">
    <cfRule type="containsText" dxfId="202" priority="229" operator="containsText" text="skill level available">
      <formula>NOT(ISERROR(SEARCH("skill level available",H32)))</formula>
    </cfRule>
    <cfRule type="containsText" dxfId="201" priority="230" operator="containsText" text="skill level available">
      <formula>NOT(ISERROR(SEARCH("skill level available",H32)))</formula>
    </cfRule>
  </conditionalFormatting>
  <conditionalFormatting sqref="H35">
    <cfRule type="containsText" dxfId="200" priority="228" operator="containsText" text="skill level not available">
      <formula>NOT(ISERROR(SEARCH("skill level not available",H35)))</formula>
    </cfRule>
  </conditionalFormatting>
  <conditionalFormatting sqref="H35">
    <cfRule type="containsText" dxfId="199" priority="226" operator="containsText" text="skill level available">
      <formula>NOT(ISERROR(SEARCH("skill level available",H35)))</formula>
    </cfRule>
    <cfRule type="containsText" dxfId="198" priority="227" operator="containsText" text="skill level available">
      <formula>NOT(ISERROR(SEARCH("skill level available",H35)))</formula>
    </cfRule>
  </conditionalFormatting>
  <conditionalFormatting sqref="H36">
    <cfRule type="containsText" dxfId="197" priority="225" operator="containsText" text="skill level not available">
      <formula>NOT(ISERROR(SEARCH("skill level not available",H36)))</formula>
    </cfRule>
  </conditionalFormatting>
  <conditionalFormatting sqref="H36">
    <cfRule type="containsText" dxfId="196" priority="223" operator="containsText" text="skill level available">
      <formula>NOT(ISERROR(SEARCH("skill level available",H36)))</formula>
    </cfRule>
    <cfRule type="containsText" dxfId="195" priority="224" operator="containsText" text="skill level available">
      <formula>NOT(ISERROR(SEARCH("skill level available",H36)))</formula>
    </cfRule>
  </conditionalFormatting>
  <conditionalFormatting sqref="E34">
    <cfRule type="containsText" dxfId="194" priority="222" operator="containsText" text="skill level not available">
      <formula>NOT(ISERROR(SEARCH("skill level not available",E34)))</formula>
    </cfRule>
  </conditionalFormatting>
  <conditionalFormatting sqref="E34">
    <cfRule type="containsText" dxfId="193" priority="220" operator="containsText" text="skill level available">
      <formula>NOT(ISERROR(SEARCH("skill level available",E34)))</formula>
    </cfRule>
    <cfRule type="containsText" dxfId="192" priority="221" operator="containsText" text="skill level available">
      <formula>NOT(ISERROR(SEARCH("skill level available",E34)))</formula>
    </cfRule>
  </conditionalFormatting>
  <conditionalFormatting sqref="E33">
    <cfRule type="containsText" dxfId="191" priority="219" operator="containsText" text="skill level not available">
      <formula>NOT(ISERROR(SEARCH("skill level not available",E33)))</formula>
    </cfRule>
  </conditionalFormatting>
  <conditionalFormatting sqref="E33">
    <cfRule type="containsText" dxfId="190" priority="217" operator="containsText" text="skill level available">
      <formula>NOT(ISERROR(SEARCH("skill level available",E33)))</formula>
    </cfRule>
    <cfRule type="containsText" dxfId="189" priority="218" operator="containsText" text="skill level available">
      <formula>NOT(ISERROR(SEARCH("skill level available",E33)))</formula>
    </cfRule>
  </conditionalFormatting>
  <conditionalFormatting sqref="H33">
    <cfRule type="containsText" dxfId="188" priority="216" operator="containsText" text="not nee">
      <formula>NOT(ISERROR(SEARCH("not nee",H33)))</formula>
    </cfRule>
  </conditionalFormatting>
  <conditionalFormatting sqref="H34">
    <cfRule type="containsText" dxfId="187" priority="215" operator="containsText" text="skill level not available">
      <formula>NOT(ISERROR(SEARCH("skill level not available",H34)))</formula>
    </cfRule>
  </conditionalFormatting>
  <conditionalFormatting sqref="H34">
    <cfRule type="containsText" dxfId="186" priority="213" operator="containsText" text="skill level available">
      <formula>NOT(ISERROR(SEARCH("skill level available",H34)))</formula>
    </cfRule>
    <cfRule type="containsText" dxfId="185" priority="214" operator="containsText" text="skill level available">
      <formula>NOT(ISERROR(SEARCH("skill level available",H34)))</formula>
    </cfRule>
  </conditionalFormatting>
  <conditionalFormatting sqref="H34">
    <cfRule type="containsText" dxfId="184" priority="212" operator="containsText" text="not nee">
      <formula>NOT(ISERROR(SEARCH("not nee",H34)))</formula>
    </cfRule>
  </conditionalFormatting>
  <conditionalFormatting sqref="J33">
    <cfRule type="containsText" dxfId="183" priority="211" operator="containsText" text="skill level not available">
      <formula>NOT(ISERROR(SEARCH("skill level not available",J33)))</formula>
    </cfRule>
  </conditionalFormatting>
  <conditionalFormatting sqref="J33">
    <cfRule type="containsText" dxfId="182" priority="209" operator="containsText" text="skill level available">
      <formula>NOT(ISERROR(SEARCH("skill level available",J33)))</formula>
    </cfRule>
    <cfRule type="containsText" dxfId="181" priority="210" operator="containsText" text="skill level available">
      <formula>NOT(ISERROR(SEARCH("skill level available",J33)))</formula>
    </cfRule>
  </conditionalFormatting>
  <conditionalFormatting sqref="J33">
    <cfRule type="containsText" dxfId="180" priority="208" operator="containsText" text="not nee">
      <formula>NOT(ISERROR(SEARCH("not nee",J33)))</formula>
    </cfRule>
  </conditionalFormatting>
  <conditionalFormatting sqref="J34">
    <cfRule type="containsText" dxfId="179" priority="207" operator="containsText" text="skill level not available">
      <formula>NOT(ISERROR(SEARCH("skill level not available",J34)))</formula>
    </cfRule>
  </conditionalFormatting>
  <conditionalFormatting sqref="J34">
    <cfRule type="containsText" dxfId="178" priority="205" operator="containsText" text="skill level available">
      <formula>NOT(ISERROR(SEARCH("skill level available",J34)))</formula>
    </cfRule>
    <cfRule type="containsText" dxfId="177" priority="206" operator="containsText" text="skill level available">
      <formula>NOT(ISERROR(SEARCH("skill level available",J34)))</formula>
    </cfRule>
  </conditionalFormatting>
  <conditionalFormatting sqref="J34">
    <cfRule type="containsText" dxfId="176" priority="204" operator="containsText" text="not nee">
      <formula>NOT(ISERROR(SEARCH("not nee",J34)))</formula>
    </cfRule>
  </conditionalFormatting>
  <conditionalFormatting sqref="J32">
    <cfRule type="containsText" dxfId="175" priority="203" operator="containsText" text="yes">
      <formula>NOT(ISERROR(SEARCH("yes",J32)))</formula>
    </cfRule>
  </conditionalFormatting>
  <conditionalFormatting sqref="J32">
    <cfRule type="containsText" dxfId="174" priority="202" operator="containsText" text="yes">
      <formula>NOT(ISERROR(SEARCH("yes",J32)))</formula>
    </cfRule>
  </conditionalFormatting>
  <conditionalFormatting sqref="J32">
    <cfRule type="containsText" dxfId="173" priority="201" operator="containsText" text="no">
      <formula>NOT(ISERROR(SEARCH("no",J32)))</formula>
    </cfRule>
  </conditionalFormatting>
  <conditionalFormatting sqref="J35:J36">
    <cfRule type="containsText" dxfId="172" priority="200" operator="containsText" text="yes">
      <formula>NOT(ISERROR(SEARCH("yes",J35)))</formula>
    </cfRule>
  </conditionalFormatting>
  <conditionalFormatting sqref="J35:J36">
    <cfRule type="containsText" dxfId="171" priority="199" operator="containsText" text="yes">
      <formula>NOT(ISERROR(SEARCH("yes",J35)))</formula>
    </cfRule>
  </conditionalFormatting>
  <conditionalFormatting sqref="H31">
    <cfRule type="containsText" dxfId="170" priority="197" operator="containsText" text="skill level not available">
      <formula>NOT(ISERROR(SEARCH("skill level not available",H31)))</formula>
    </cfRule>
  </conditionalFormatting>
  <conditionalFormatting sqref="H31">
    <cfRule type="containsText" dxfId="169" priority="195" operator="containsText" text="skill level available">
      <formula>NOT(ISERROR(SEARCH("skill level available",H31)))</formula>
    </cfRule>
    <cfRule type="containsText" dxfId="168" priority="196" operator="containsText" text="skill level available">
      <formula>NOT(ISERROR(SEARCH("skill level available",H31)))</formula>
    </cfRule>
  </conditionalFormatting>
  <conditionalFormatting sqref="J31">
    <cfRule type="containsText" dxfId="167" priority="194" operator="containsText" text="yes">
      <formula>NOT(ISERROR(SEARCH("yes",J31)))</formula>
    </cfRule>
  </conditionalFormatting>
  <conditionalFormatting sqref="J31">
    <cfRule type="containsText" dxfId="166" priority="193" operator="containsText" text="yes">
      <formula>NOT(ISERROR(SEARCH("yes",J31)))</formula>
    </cfRule>
  </conditionalFormatting>
  <conditionalFormatting sqref="J31">
    <cfRule type="containsText" dxfId="165" priority="192" operator="containsText" text="no">
      <formula>NOT(ISERROR(SEARCH("no",J31)))</formula>
    </cfRule>
  </conditionalFormatting>
  <conditionalFormatting sqref="W14">
    <cfRule type="containsText" dxfId="164" priority="191" operator="containsText" text="yes">
      <formula>NOT(ISERROR(SEARCH("yes",W14)))</formula>
    </cfRule>
  </conditionalFormatting>
  <conditionalFormatting sqref="W14">
    <cfRule type="containsText" dxfId="163" priority="190" operator="containsText" text="no">
      <formula>NOT(ISERROR(SEARCH("no",W14)))</formula>
    </cfRule>
  </conditionalFormatting>
  <conditionalFormatting sqref="W15:W17">
    <cfRule type="containsText" dxfId="162" priority="189" operator="containsText" text="yes">
      <formula>NOT(ISERROR(SEARCH("yes",W15)))</formula>
    </cfRule>
  </conditionalFormatting>
  <conditionalFormatting sqref="W15:W17">
    <cfRule type="containsText" dxfId="161" priority="188" operator="containsText" text="yes">
      <formula>NOT(ISERROR(SEARCH("yes",W15)))</formula>
    </cfRule>
  </conditionalFormatting>
  <conditionalFormatting sqref="W15:W17">
    <cfRule type="containsText" dxfId="160" priority="187" operator="containsText" text="no">
      <formula>NOT(ISERROR(SEARCH("no",W15)))</formula>
    </cfRule>
  </conditionalFormatting>
  <conditionalFormatting sqref="W18">
    <cfRule type="containsText" dxfId="159" priority="186" operator="containsText" text="yes">
      <formula>NOT(ISERROR(SEARCH("yes",W18)))</formula>
    </cfRule>
  </conditionalFormatting>
  <conditionalFormatting sqref="W18">
    <cfRule type="containsText" dxfId="158" priority="185" operator="containsText" text="no">
      <formula>NOT(ISERROR(SEARCH("no",W18)))</formula>
    </cfRule>
  </conditionalFormatting>
  <conditionalFormatting sqref="AD14">
    <cfRule type="containsText" dxfId="157" priority="184" operator="containsText" text="yes">
      <formula>NOT(ISERROR(SEARCH("yes",AD14)))</formula>
    </cfRule>
  </conditionalFormatting>
  <conditionalFormatting sqref="AD14">
    <cfRule type="containsText" dxfId="156" priority="183" operator="containsText" text="no">
      <formula>NOT(ISERROR(SEARCH("no",AD14)))</formula>
    </cfRule>
  </conditionalFormatting>
  <conditionalFormatting sqref="AD15">
    <cfRule type="containsText" dxfId="155" priority="182" operator="containsText" text="yes">
      <formula>NOT(ISERROR(SEARCH("yes",AD15)))</formula>
    </cfRule>
  </conditionalFormatting>
  <conditionalFormatting sqref="AD15">
    <cfRule type="containsText" dxfId="154" priority="181" operator="containsText" text="yes">
      <formula>NOT(ISERROR(SEARCH("yes",AD15)))</formula>
    </cfRule>
  </conditionalFormatting>
  <conditionalFormatting sqref="AD15">
    <cfRule type="containsText" dxfId="153" priority="180" operator="containsText" text="no">
      <formula>NOT(ISERROR(SEARCH("no",AD15)))</formula>
    </cfRule>
  </conditionalFormatting>
  <conditionalFormatting sqref="AD16">
    <cfRule type="containsText" dxfId="152" priority="179" operator="containsText" text="yes">
      <formula>NOT(ISERROR(SEARCH("yes",AD16)))</formula>
    </cfRule>
  </conditionalFormatting>
  <conditionalFormatting sqref="AD16">
    <cfRule type="containsText" dxfId="151" priority="178" operator="containsText" text="yes">
      <formula>NOT(ISERROR(SEARCH("yes",AD16)))</formula>
    </cfRule>
  </conditionalFormatting>
  <conditionalFormatting sqref="AD16">
    <cfRule type="containsText" dxfId="150" priority="177" operator="containsText" text="no">
      <formula>NOT(ISERROR(SEARCH("no",AD16)))</formula>
    </cfRule>
  </conditionalFormatting>
  <conditionalFormatting sqref="AD17">
    <cfRule type="containsText" dxfId="149" priority="176" operator="containsText" text="yes">
      <formula>NOT(ISERROR(SEARCH("yes",AD17)))</formula>
    </cfRule>
  </conditionalFormatting>
  <conditionalFormatting sqref="AD17">
    <cfRule type="containsText" dxfId="148" priority="175" operator="containsText" text="yes">
      <formula>NOT(ISERROR(SEARCH("yes",AD17)))</formula>
    </cfRule>
  </conditionalFormatting>
  <conditionalFormatting sqref="AD17">
    <cfRule type="containsText" dxfId="147" priority="174" operator="containsText" text="no">
      <formula>NOT(ISERROR(SEARCH("no",AD17)))</formula>
    </cfRule>
  </conditionalFormatting>
  <conditionalFormatting sqref="AD18">
    <cfRule type="containsText" dxfId="146" priority="173" operator="containsText" text="yes">
      <formula>NOT(ISERROR(SEARCH("yes",AD18)))</formula>
    </cfRule>
  </conditionalFormatting>
  <conditionalFormatting sqref="AD18">
    <cfRule type="containsText" dxfId="145" priority="172" operator="containsText" text="no">
      <formula>NOT(ISERROR(SEARCH("no",AD18)))</formula>
    </cfRule>
  </conditionalFormatting>
  <conditionalFormatting sqref="AA28:AB28">
    <cfRule type="containsText" dxfId="144" priority="171" operator="containsText" text="skill level not available">
      <formula>NOT(ISERROR(SEARCH("skill level not available",AA28)))</formula>
    </cfRule>
  </conditionalFormatting>
  <conditionalFormatting sqref="AB22 AA22:AA24">
    <cfRule type="containsText" dxfId="143" priority="170" operator="containsText" text="skill level not available">
      <formula>NOT(ISERROR(SEARCH("skill level not available",AA22)))</formula>
    </cfRule>
  </conditionalFormatting>
  <conditionalFormatting sqref="AA26">
    <cfRule type="containsText" dxfId="142" priority="138" operator="containsText" text="skill level not available">
      <formula>NOT(ISERROR(SEARCH("skill level not available",AA26)))</formula>
    </cfRule>
  </conditionalFormatting>
  <conditionalFormatting sqref="AA26">
    <cfRule type="containsText" dxfId="141" priority="136" operator="containsText" text="skill level available">
      <formula>NOT(ISERROR(SEARCH("skill level available",AA26)))</formula>
    </cfRule>
    <cfRule type="containsText" dxfId="140" priority="137" operator="containsText" text="skill level available">
      <formula>NOT(ISERROR(SEARCH("skill level available",AA26)))</formula>
    </cfRule>
  </conditionalFormatting>
  <conditionalFormatting sqref="AA27">
    <cfRule type="containsText" dxfId="139" priority="135" operator="containsText" text="skill level not available">
      <formula>NOT(ISERROR(SEARCH("skill level not available",AA27)))</formula>
    </cfRule>
  </conditionalFormatting>
  <conditionalFormatting sqref="AA27">
    <cfRule type="containsText" dxfId="138" priority="133" operator="containsText" text="skill level available">
      <formula>NOT(ISERROR(SEARCH("skill level available",AA27)))</formula>
    </cfRule>
    <cfRule type="containsText" dxfId="137" priority="134" operator="containsText" text="skill level available">
      <formula>NOT(ISERROR(SEARCH("skill level available",AA27)))</formula>
    </cfRule>
  </conditionalFormatting>
  <conditionalFormatting sqref="AA25">
    <cfRule type="containsText" dxfId="136" priority="128" operator="containsText" text="not nee">
      <formula>NOT(ISERROR(SEARCH("not nee",AA25)))</formula>
    </cfRule>
  </conditionalFormatting>
  <conditionalFormatting sqref="X22:AA23 Y24:AA25 X26:AA28">
    <cfRule type="containsText" dxfId="135" priority="148" operator="containsText" text="yes">
      <formula>NOT(ISERROR(SEARCH("yes",X22)))</formula>
    </cfRule>
  </conditionalFormatting>
  <conditionalFormatting sqref="X22:AA23 Y24:AA25 X26:AA28">
    <cfRule type="containsText" dxfId="134" priority="147" operator="containsText" text="no">
      <formula>NOT(ISERROR(SEARCH("no",X22)))</formula>
    </cfRule>
  </conditionalFormatting>
  <conditionalFormatting sqref="X24">
    <cfRule type="containsText" dxfId="133" priority="146" operator="containsText" text="yes">
      <formula>NOT(ISERROR(SEARCH("yes",X24)))</formula>
    </cfRule>
  </conditionalFormatting>
  <conditionalFormatting sqref="X24">
    <cfRule type="containsText" dxfId="132" priority="145" operator="containsText" text="yes">
      <formula>NOT(ISERROR(SEARCH("yes",X24)))</formula>
    </cfRule>
  </conditionalFormatting>
  <conditionalFormatting sqref="X24">
    <cfRule type="containsText" dxfId="131" priority="144" operator="containsText" text="no">
      <formula>NOT(ISERROR(SEARCH("no",X24)))</formula>
    </cfRule>
  </conditionalFormatting>
  <conditionalFormatting sqref="X25">
    <cfRule type="containsText" dxfId="130" priority="143" operator="containsText" text="yes">
      <formula>NOT(ISERROR(SEARCH("yes",X25)))</formula>
    </cfRule>
  </conditionalFormatting>
  <conditionalFormatting sqref="X25">
    <cfRule type="containsText" dxfId="129" priority="142" operator="containsText" text="yes">
      <formula>NOT(ISERROR(SEARCH("yes",X25)))</formula>
    </cfRule>
  </conditionalFormatting>
  <conditionalFormatting sqref="X25">
    <cfRule type="containsText" dxfId="128" priority="141" operator="containsText" text="no">
      <formula>NOT(ISERROR(SEARCH("no",X25)))</formula>
    </cfRule>
  </conditionalFormatting>
  <conditionalFormatting sqref="AA23:AA24">
    <cfRule type="containsText" dxfId="127" priority="139" operator="containsText" text="skill level available">
      <formula>NOT(ISERROR(SEARCH("skill level available",AA23)))</formula>
    </cfRule>
    <cfRule type="containsText" dxfId="126" priority="140" operator="containsText" text="skill level available">
      <formula>NOT(ISERROR(SEARCH("skill level available",AA23)))</formula>
    </cfRule>
  </conditionalFormatting>
  <conditionalFormatting sqref="AA35">
    <cfRule type="containsText" dxfId="125" priority="115" operator="containsText" text="skill level not available">
      <formula>NOT(ISERROR(SEARCH("skill level not available",AA35)))</formula>
    </cfRule>
  </conditionalFormatting>
  <conditionalFormatting sqref="AA35">
    <cfRule type="containsText" dxfId="124" priority="113" operator="containsText" text="skill level available">
      <formula>NOT(ISERROR(SEARCH("skill level available",AA35)))</formula>
    </cfRule>
    <cfRule type="containsText" dxfId="123" priority="114" operator="containsText" text="skill level available">
      <formula>NOT(ISERROR(SEARCH("skill level available",AA35)))</formula>
    </cfRule>
  </conditionalFormatting>
  <conditionalFormatting sqref="AA36">
    <cfRule type="containsText" dxfId="122" priority="112" operator="containsText" text="skill level not available">
      <formula>NOT(ISERROR(SEARCH("skill level not available",AA36)))</formula>
    </cfRule>
  </conditionalFormatting>
  <conditionalFormatting sqref="AA36">
    <cfRule type="containsText" dxfId="121" priority="110" operator="containsText" text="skill level available">
      <formula>NOT(ISERROR(SEARCH("skill level available",AA36)))</formula>
    </cfRule>
    <cfRule type="containsText" dxfId="120" priority="111" operator="containsText" text="skill level available">
      <formula>NOT(ISERROR(SEARCH("skill level available",AA36)))</formula>
    </cfRule>
  </conditionalFormatting>
  <conditionalFormatting sqref="AA24">
    <cfRule type="containsText" dxfId="119" priority="132" operator="containsText" text="not nee">
      <formula>NOT(ISERROR(SEARCH("not nee",AA24)))</formula>
    </cfRule>
  </conditionalFormatting>
  <conditionalFormatting sqref="AA25">
    <cfRule type="containsText" dxfId="118" priority="131" operator="containsText" text="skill level not available">
      <formula>NOT(ISERROR(SEARCH("skill level not available",AA25)))</formula>
    </cfRule>
  </conditionalFormatting>
  <conditionalFormatting sqref="AA25">
    <cfRule type="containsText" dxfId="117" priority="129" operator="containsText" text="skill level available">
      <formula>NOT(ISERROR(SEARCH("skill level available",AA25)))</formula>
    </cfRule>
    <cfRule type="containsText" dxfId="116" priority="130" operator="containsText" text="skill level available">
      <formula>NOT(ISERROR(SEARCH("skill level available",AA25)))</formula>
    </cfRule>
  </conditionalFormatting>
  <conditionalFormatting sqref="AA31:AA33">
    <cfRule type="containsText" dxfId="115" priority="126" operator="containsText" text="skill level not available">
      <formula>NOT(ISERROR(SEARCH("skill level not available",AA31)))</formula>
    </cfRule>
  </conditionalFormatting>
  <conditionalFormatting sqref="Y33:AA34 X35:AA36 X31:AA32">
    <cfRule type="containsText" dxfId="114" priority="125" operator="containsText" text="yes">
      <formula>NOT(ISERROR(SEARCH("yes",X31)))</formula>
    </cfRule>
  </conditionalFormatting>
  <conditionalFormatting sqref="Y33:AA34 X35:AA36 X31:AA32">
    <cfRule type="containsText" dxfId="113" priority="124" operator="containsText" text="no">
      <formula>NOT(ISERROR(SEARCH("no",X31)))</formula>
    </cfRule>
  </conditionalFormatting>
  <conditionalFormatting sqref="X33">
    <cfRule type="containsText" dxfId="112" priority="123" operator="containsText" text="yes">
      <formula>NOT(ISERROR(SEARCH("yes",X33)))</formula>
    </cfRule>
  </conditionalFormatting>
  <conditionalFormatting sqref="X33">
    <cfRule type="containsText" dxfId="111" priority="122" operator="containsText" text="yes">
      <formula>NOT(ISERROR(SEARCH("yes",X33)))</formula>
    </cfRule>
  </conditionalFormatting>
  <conditionalFormatting sqref="X33">
    <cfRule type="containsText" dxfId="110" priority="121" operator="containsText" text="no">
      <formula>NOT(ISERROR(SEARCH("no",X33)))</formula>
    </cfRule>
  </conditionalFormatting>
  <conditionalFormatting sqref="X34">
    <cfRule type="containsText" dxfId="109" priority="120" operator="containsText" text="yes">
      <formula>NOT(ISERROR(SEARCH("yes",X34)))</formula>
    </cfRule>
  </conditionalFormatting>
  <conditionalFormatting sqref="X34">
    <cfRule type="containsText" dxfId="108" priority="119" operator="containsText" text="yes">
      <formula>NOT(ISERROR(SEARCH("yes",X34)))</formula>
    </cfRule>
  </conditionalFormatting>
  <conditionalFormatting sqref="X34">
    <cfRule type="containsText" dxfId="107" priority="118" operator="containsText" text="no">
      <formula>NOT(ISERROR(SEARCH("no",X34)))</formula>
    </cfRule>
  </conditionalFormatting>
  <conditionalFormatting sqref="AA32:AA33">
    <cfRule type="containsText" dxfId="106" priority="116" operator="containsText" text="skill level available">
      <formula>NOT(ISERROR(SEARCH("skill level available",AA32)))</formula>
    </cfRule>
    <cfRule type="containsText" dxfId="105" priority="117" operator="containsText" text="skill level available">
      <formula>NOT(ISERROR(SEARCH("skill level available",AA32)))</formula>
    </cfRule>
  </conditionalFormatting>
  <conditionalFormatting sqref="AA33">
    <cfRule type="containsText" dxfId="104" priority="109" operator="containsText" text="not nee">
      <formula>NOT(ISERROR(SEARCH("not nee",AA33)))</formula>
    </cfRule>
  </conditionalFormatting>
  <conditionalFormatting sqref="AA34">
    <cfRule type="containsText" dxfId="103" priority="108" operator="containsText" text="skill level not available">
      <formula>NOT(ISERROR(SEARCH("skill level not available",AA34)))</formula>
    </cfRule>
  </conditionalFormatting>
  <conditionalFormatting sqref="AA34">
    <cfRule type="containsText" dxfId="102" priority="106" operator="containsText" text="skill level available">
      <formula>NOT(ISERROR(SEARCH("skill level available",AA34)))</formula>
    </cfRule>
    <cfRule type="containsText" dxfId="101" priority="107" operator="containsText" text="skill level available">
      <formula>NOT(ISERROR(SEARCH("skill level available",AA34)))</formula>
    </cfRule>
  </conditionalFormatting>
  <conditionalFormatting sqref="AA34">
    <cfRule type="containsText" dxfId="100" priority="105" operator="containsText" text="not nee">
      <formula>NOT(ISERROR(SEARCH("not nee",AA34)))</formula>
    </cfRule>
  </conditionalFormatting>
  <conditionalFormatting sqref="AA31">
    <cfRule type="containsText" dxfId="99" priority="103" operator="containsText" text="skill level available">
      <formula>NOT(ISERROR(SEARCH("skill level available",AA31)))</formula>
    </cfRule>
    <cfRule type="containsText" dxfId="98" priority="104" operator="containsText" text="skill level available">
      <formula>NOT(ISERROR(SEARCH("skill level available",AA31)))</formula>
    </cfRule>
  </conditionalFormatting>
  <conditionalFormatting sqref="V2:V11">
    <cfRule type="cellIs" dxfId="97" priority="102" operator="greaterThan">
      <formula>1</formula>
    </cfRule>
  </conditionalFormatting>
  <conditionalFormatting sqref="V2:V11">
    <cfRule type="cellIs" dxfId="96" priority="101" operator="lessThan">
      <formula>1</formula>
    </cfRule>
  </conditionalFormatting>
  <conditionalFormatting sqref="V3:V11">
    <cfRule type="cellIs" dxfId="95" priority="100" operator="greaterThan">
      <formula>1</formula>
    </cfRule>
  </conditionalFormatting>
  <conditionalFormatting sqref="V3:V11">
    <cfRule type="cellIs" dxfId="94" priority="99" operator="lessThan">
      <formula>1</formula>
    </cfRule>
  </conditionalFormatting>
  <conditionalFormatting sqref="X2">
    <cfRule type="cellIs" dxfId="93" priority="98" operator="greaterThan">
      <formula>1</formula>
    </cfRule>
  </conditionalFormatting>
  <conditionalFormatting sqref="X2">
    <cfRule type="cellIs" dxfId="92" priority="97" operator="lessThan">
      <formula>1</formula>
    </cfRule>
  </conditionalFormatting>
  <conditionalFormatting sqref="X3:X11">
    <cfRule type="cellIs" dxfId="91" priority="96" operator="greaterThan">
      <formula>1</formula>
    </cfRule>
  </conditionalFormatting>
  <conditionalFormatting sqref="X3:X11">
    <cfRule type="cellIs" dxfId="90" priority="95" operator="lessThan">
      <formula>1</formula>
    </cfRule>
  </conditionalFormatting>
  <conditionalFormatting sqref="Y11">
    <cfRule type="cellIs" dxfId="89" priority="94" operator="greaterThan">
      <formula>1</formula>
    </cfRule>
  </conditionalFormatting>
  <conditionalFormatting sqref="Y11">
    <cfRule type="cellIs" dxfId="88" priority="93" operator="lessThan">
      <formula>1</formula>
    </cfRule>
  </conditionalFormatting>
  <conditionalFormatting sqref="AD2">
    <cfRule type="cellIs" dxfId="87" priority="92" operator="greaterThan">
      <formula>1</formula>
    </cfRule>
  </conditionalFormatting>
  <conditionalFormatting sqref="AD2">
    <cfRule type="cellIs" dxfId="86" priority="91" operator="lessThan">
      <formula>1</formula>
    </cfRule>
  </conditionalFormatting>
  <conditionalFormatting sqref="AD3:AD4 AD6:AD11">
    <cfRule type="cellIs" dxfId="85" priority="90" operator="greaterThan">
      <formula>1</formula>
    </cfRule>
  </conditionalFormatting>
  <conditionalFormatting sqref="AD3:AD4 AD6:AD11">
    <cfRule type="cellIs" dxfId="84" priority="89" operator="lessThan">
      <formula>1</formula>
    </cfRule>
  </conditionalFormatting>
  <conditionalFormatting sqref="AE2:AE3 AE6:AE11">
    <cfRule type="cellIs" dxfId="83" priority="88" operator="greaterThan">
      <formula>1</formula>
    </cfRule>
  </conditionalFormatting>
  <conditionalFormatting sqref="AE2:AE3 AE6:AE11">
    <cfRule type="cellIs" dxfId="82" priority="87" operator="lessThan">
      <formula>1</formula>
    </cfRule>
  </conditionalFormatting>
  <conditionalFormatting sqref="AF11">
    <cfRule type="cellIs" dxfId="81" priority="86" operator="greaterThan">
      <formula>1</formula>
    </cfRule>
  </conditionalFormatting>
  <conditionalFormatting sqref="AF11">
    <cfRule type="cellIs" dxfId="80" priority="85" operator="lessThan">
      <formula>1</formula>
    </cfRule>
  </conditionalFormatting>
  <conditionalFormatting sqref="AE14:AE19">
    <cfRule type="cellIs" dxfId="79" priority="84" operator="greaterThan">
      <formula>1</formula>
    </cfRule>
  </conditionalFormatting>
  <conditionalFormatting sqref="AE14:AE19">
    <cfRule type="cellIs" dxfId="78" priority="83" operator="lessThan">
      <formula>1</formula>
    </cfRule>
  </conditionalFormatting>
  <conditionalFormatting sqref="X14:X19">
    <cfRule type="cellIs" dxfId="77" priority="82" operator="greaterThan">
      <formula>1</formula>
    </cfRule>
  </conditionalFormatting>
  <conditionalFormatting sqref="X14:X19">
    <cfRule type="cellIs" dxfId="76" priority="81" operator="lessThan">
      <formula>1</formula>
    </cfRule>
  </conditionalFormatting>
  <conditionalFormatting sqref="Y19">
    <cfRule type="cellIs" dxfId="75" priority="80" operator="greaterThan">
      <formula>1</formula>
    </cfRule>
  </conditionalFormatting>
  <conditionalFormatting sqref="Y19">
    <cfRule type="cellIs" dxfId="74" priority="79" operator="lessThan">
      <formula>1</formula>
    </cfRule>
  </conditionalFormatting>
  <conditionalFormatting sqref="AF19">
    <cfRule type="cellIs" dxfId="73" priority="78" operator="greaterThan">
      <formula>1</formula>
    </cfRule>
  </conditionalFormatting>
  <conditionalFormatting sqref="AF19">
    <cfRule type="cellIs" dxfId="72" priority="77" operator="lessThan">
      <formula>1</formula>
    </cfRule>
  </conditionalFormatting>
  <conditionalFormatting sqref="AC22:AC28">
    <cfRule type="containsText" dxfId="71" priority="76" operator="containsText" text="yes">
      <formula>NOT(ISERROR(SEARCH("yes",AC22)))</formula>
    </cfRule>
  </conditionalFormatting>
  <conditionalFormatting sqref="AC22:AC28">
    <cfRule type="containsText" dxfId="70" priority="75" operator="containsText" text="yes">
      <formula>NOT(ISERROR(SEARCH("yes",AC22)))</formula>
    </cfRule>
  </conditionalFormatting>
  <conditionalFormatting sqref="AC22:AC28">
    <cfRule type="containsText" dxfId="69" priority="74" operator="containsText" text="no">
      <formula>NOT(ISERROR(SEARCH("no",AC22)))</formula>
    </cfRule>
  </conditionalFormatting>
  <conditionalFormatting sqref="AD22:AD29">
    <cfRule type="cellIs" dxfId="68" priority="73" operator="greaterThan">
      <formula>1</formula>
    </cfRule>
  </conditionalFormatting>
  <conditionalFormatting sqref="AD22:AD29">
    <cfRule type="cellIs" dxfId="67" priority="72" operator="lessThan">
      <formula>1</formula>
    </cfRule>
  </conditionalFormatting>
  <conditionalFormatting sqref="AE29">
    <cfRule type="cellIs" dxfId="66" priority="71" operator="greaterThan">
      <formula>1</formula>
    </cfRule>
  </conditionalFormatting>
  <conditionalFormatting sqref="AE29">
    <cfRule type="cellIs" dxfId="65" priority="70" operator="lessThan">
      <formula>1</formula>
    </cfRule>
  </conditionalFormatting>
  <conditionalFormatting sqref="AD31:AD37">
    <cfRule type="cellIs" dxfId="64" priority="69" operator="greaterThan">
      <formula>1</formula>
    </cfRule>
  </conditionalFormatting>
  <conditionalFormatting sqref="AD31:AD37">
    <cfRule type="cellIs" dxfId="63" priority="68" operator="lessThan">
      <formula>1</formula>
    </cfRule>
  </conditionalFormatting>
  <conditionalFormatting sqref="AE37">
    <cfRule type="cellIs" dxfId="62" priority="67" operator="greaterThan">
      <formula>1</formula>
    </cfRule>
  </conditionalFormatting>
  <conditionalFormatting sqref="AE37">
    <cfRule type="cellIs" dxfId="61" priority="66" operator="lessThan">
      <formula>1</formula>
    </cfRule>
  </conditionalFormatting>
  <conditionalFormatting sqref="AK14">
    <cfRule type="containsText" dxfId="60" priority="65" operator="containsText" text="yes">
      <formula>NOT(ISERROR(SEARCH("yes",AK14)))</formula>
    </cfRule>
  </conditionalFormatting>
  <conditionalFormatting sqref="AK14">
    <cfRule type="containsText" dxfId="59" priority="64" operator="containsText" text="no">
      <formula>NOT(ISERROR(SEARCH("no",AK14)))</formula>
    </cfRule>
  </conditionalFormatting>
  <conditionalFormatting sqref="AK15">
    <cfRule type="containsText" dxfId="58" priority="63" operator="containsText" text="yes">
      <formula>NOT(ISERROR(SEARCH("yes",AK15)))</formula>
    </cfRule>
  </conditionalFormatting>
  <conditionalFormatting sqref="AK15">
    <cfRule type="containsText" dxfId="57" priority="62" operator="containsText" text="yes">
      <formula>NOT(ISERROR(SEARCH("yes",AK15)))</formula>
    </cfRule>
  </conditionalFormatting>
  <conditionalFormatting sqref="AK15">
    <cfRule type="containsText" dxfId="56" priority="61" operator="containsText" text="no">
      <formula>NOT(ISERROR(SEARCH("no",AK15)))</formula>
    </cfRule>
  </conditionalFormatting>
  <conditionalFormatting sqref="AK16">
    <cfRule type="containsText" dxfId="55" priority="60" operator="containsText" text="yes">
      <formula>NOT(ISERROR(SEARCH("yes",AK16)))</formula>
    </cfRule>
  </conditionalFormatting>
  <conditionalFormatting sqref="AK16">
    <cfRule type="containsText" dxfId="54" priority="59" operator="containsText" text="yes">
      <formula>NOT(ISERROR(SEARCH("yes",AK16)))</formula>
    </cfRule>
  </conditionalFormatting>
  <conditionalFormatting sqref="AK16">
    <cfRule type="containsText" dxfId="53" priority="58" operator="containsText" text="no">
      <formula>NOT(ISERROR(SEARCH("no",AK16)))</formula>
    </cfRule>
  </conditionalFormatting>
  <conditionalFormatting sqref="AK17">
    <cfRule type="containsText" dxfId="52" priority="57" operator="containsText" text="yes">
      <formula>NOT(ISERROR(SEARCH("yes",AK17)))</formula>
    </cfRule>
  </conditionalFormatting>
  <conditionalFormatting sqref="AK17">
    <cfRule type="containsText" dxfId="51" priority="56" operator="containsText" text="yes">
      <formula>NOT(ISERROR(SEARCH("yes",AK17)))</formula>
    </cfRule>
  </conditionalFormatting>
  <conditionalFormatting sqref="AK17">
    <cfRule type="containsText" dxfId="50" priority="55" operator="containsText" text="no">
      <formula>NOT(ISERROR(SEARCH("no",AK17)))</formula>
    </cfRule>
  </conditionalFormatting>
  <conditionalFormatting sqref="AK18">
    <cfRule type="containsText" dxfId="49" priority="54" operator="containsText" text="yes">
      <formula>NOT(ISERROR(SEARCH("yes",AK18)))</formula>
    </cfRule>
  </conditionalFormatting>
  <conditionalFormatting sqref="AK18">
    <cfRule type="containsText" dxfId="48" priority="53" operator="containsText" text="no">
      <formula>NOT(ISERROR(SEARCH("no",AK18)))</formula>
    </cfRule>
  </conditionalFormatting>
  <conditionalFormatting sqref="AL14:AL19">
    <cfRule type="cellIs" dxfId="47" priority="52" operator="greaterThan">
      <formula>1</formula>
    </cfRule>
  </conditionalFormatting>
  <conditionalFormatting sqref="AL14:AL19">
    <cfRule type="cellIs" dxfId="46" priority="51" operator="lessThan">
      <formula>1</formula>
    </cfRule>
  </conditionalFormatting>
  <conditionalFormatting sqref="AM19">
    <cfRule type="cellIs" dxfId="45" priority="50" operator="greaterThan">
      <formula>1</formula>
    </cfRule>
  </conditionalFormatting>
  <conditionalFormatting sqref="AM19">
    <cfRule type="cellIs" dxfId="44" priority="49" operator="lessThan">
      <formula>1</formula>
    </cfRule>
  </conditionalFormatting>
  <conditionalFormatting sqref="AK2">
    <cfRule type="cellIs" dxfId="43" priority="48" operator="greaterThan">
      <formula>1</formula>
    </cfRule>
  </conditionalFormatting>
  <conditionalFormatting sqref="AK2">
    <cfRule type="cellIs" dxfId="42" priority="47" operator="lessThan">
      <formula>1</formula>
    </cfRule>
  </conditionalFormatting>
  <conditionalFormatting sqref="AK3:AK11">
    <cfRule type="cellIs" dxfId="41" priority="46" operator="greaterThan">
      <formula>1</formula>
    </cfRule>
  </conditionalFormatting>
  <conditionalFormatting sqref="AK3:AK11">
    <cfRule type="cellIs" dxfId="40" priority="45" operator="lessThan">
      <formula>1</formula>
    </cfRule>
  </conditionalFormatting>
  <conditionalFormatting sqref="AL2:AL11">
    <cfRule type="cellIs" dxfId="39" priority="44" operator="greaterThan">
      <formula>1</formula>
    </cfRule>
  </conditionalFormatting>
  <conditionalFormatting sqref="AL2:AL11">
    <cfRule type="cellIs" dxfId="38" priority="43" operator="lessThan">
      <formula>1</formula>
    </cfRule>
  </conditionalFormatting>
  <conditionalFormatting sqref="AM11">
    <cfRule type="cellIs" dxfId="37" priority="42" operator="greaterThan">
      <formula>1</formula>
    </cfRule>
  </conditionalFormatting>
  <conditionalFormatting sqref="AM11">
    <cfRule type="cellIs" dxfId="36" priority="41" operator="lessThan">
      <formula>1</formula>
    </cfRule>
  </conditionalFormatting>
  <conditionalFormatting sqref="AD5">
    <cfRule type="cellIs" dxfId="35" priority="36" operator="greaterThan">
      <formula>1</formula>
    </cfRule>
  </conditionalFormatting>
  <conditionalFormatting sqref="AD5">
    <cfRule type="cellIs" dxfId="34" priority="35" operator="lessThan">
      <formula>1</formula>
    </cfRule>
  </conditionalFormatting>
  <conditionalFormatting sqref="AD5">
    <cfRule type="cellIs" dxfId="33" priority="34" operator="greaterThan">
      <formula>1</formula>
    </cfRule>
  </conditionalFormatting>
  <conditionalFormatting sqref="AD5">
    <cfRule type="cellIs" dxfId="32" priority="33" operator="lessThan">
      <formula>1</formula>
    </cfRule>
  </conditionalFormatting>
  <conditionalFormatting sqref="AE5">
    <cfRule type="cellIs" dxfId="31" priority="32" operator="greaterThan">
      <formula>1</formula>
    </cfRule>
  </conditionalFormatting>
  <conditionalFormatting sqref="AE5">
    <cfRule type="cellIs" dxfId="30" priority="31" operator="lessThan">
      <formula>1</formula>
    </cfRule>
  </conditionalFormatting>
  <conditionalFormatting sqref="AE4">
    <cfRule type="cellIs" dxfId="29" priority="30" operator="greaterThan">
      <formula>1</formula>
    </cfRule>
  </conditionalFormatting>
  <conditionalFormatting sqref="AE4">
    <cfRule type="cellIs" dxfId="28" priority="29" operator="lessThan">
      <formula>1</formula>
    </cfRule>
  </conditionalFormatting>
  <conditionalFormatting sqref="AA43">
    <cfRule type="containsText" dxfId="27" priority="17" operator="containsText" text="skill level not available">
      <formula>NOT(ISERROR(SEARCH("skill level not available",AA43)))</formula>
    </cfRule>
  </conditionalFormatting>
  <conditionalFormatting sqref="AA43">
    <cfRule type="containsText" dxfId="26" priority="15" operator="containsText" text="skill level available">
      <formula>NOT(ISERROR(SEARCH("skill level available",AA43)))</formula>
    </cfRule>
    <cfRule type="containsText" dxfId="25" priority="16" operator="containsText" text="skill level available">
      <formula>NOT(ISERROR(SEARCH("skill level available",AA43)))</formula>
    </cfRule>
  </conditionalFormatting>
  <conditionalFormatting sqref="AA44">
    <cfRule type="containsText" dxfId="24" priority="14" operator="containsText" text="skill level not available">
      <formula>NOT(ISERROR(SEARCH("skill level not available",AA44)))</formula>
    </cfRule>
  </conditionalFormatting>
  <conditionalFormatting sqref="AA44">
    <cfRule type="containsText" dxfId="23" priority="12" operator="containsText" text="skill level available">
      <formula>NOT(ISERROR(SEARCH("skill level available",AA44)))</formula>
    </cfRule>
    <cfRule type="containsText" dxfId="22" priority="13" operator="containsText" text="skill level available">
      <formula>NOT(ISERROR(SEARCH("skill level available",AA44)))</formula>
    </cfRule>
  </conditionalFormatting>
  <conditionalFormatting sqref="AA39:AA41">
    <cfRule type="containsText" dxfId="21" priority="28" operator="containsText" text="skill level not available">
      <formula>NOT(ISERROR(SEARCH("skill level not available",AA39)))</formula>
    </cfRule>
  </conditionalFormatting>
  <conditionalFormatting sqref="Y41:AA42 X43:AA44 X39:AA40">
    <cfRule type="containsText" dxfId="20" priority="27" operator="containsText" text="yes">
      <formula>NOT(ISERROR(SEARCH("yes",X39)))</formula>
    </cfRule>
  </conditionalFormatting>
  <conditionalFormatting sqref="Y41:AA42 X43:AA44 X39:AA40">
    <cfRule type="containsText" dxfId="19" priority="26" operator="containsText" text="no">
      <formula>NOT(ISERROR(SEARCH("no",X39)))</formula>
    </cfRule>
  </conditionalFormatting>
  <conditionalFormatting sqref="X41">
    <cfRule type="containsText" dxfId="18" priority="25" operator="containsText" text="yes">
      <formula>NOT(ISERROR(SEARCH("yes",X41)))</formula>
    </cfRule>
  </conditionalFormatting>
  <conditionalFormatting sqref="X41">
    <cfRule type="containsText" dxfId="17" priority="24" operator="containsText" text="yes">
      <formula>NOT(ISERROR(SEARCH("yes",X41)))</formula>
    </cfRule>
  </conditionalFormatting>
  <conditionalFormatting sqref="X41">
    <cfRule type="containsText" dxfId="16" priority="23" operator="containsText" text="no">
      <formula>NOT(ISERROR(SEARCH("no",X41)))</formula>
    </cfRule>
  </conditionalFormatting>
  <conditionalFormatting sqref="X42">
    <cfRule type="containsText" dxfId="15" priority="22" operator="containsText" text="yes">
      <formula>NOT(ISERROR(SEARCH("yes",X42)))</formula>
    </cfRule>
  </conditionalFormatting>
  <conditionalFormatting sqref="X42">
    <cfRule type="containsText" dxfId="14" priority="21" operator="containsText" text="yes">
      <formula>NOT(ISERROR(SEARCH("yes",X42)))</formula>
    </cfRule>
  </conditionalFormatting>
  <conditionalFormatting sqref="X42">
    <cfRule type="containsText" dxfId="13" priority="20" operator="containsText" text="no">
      <formula>NOT(ISERROR(SEARCH("no",X42)))</formula>
    </cfRule>
  </conditionalFormatting>
  <conditionalFormatting sqref="AA40:AA41">
    <cfRule type="containsText" dxfId="12" priority="18" operator="containsText" text="skill level available">
      <formula>NOT(ISERROR(SEARCH("skill level available",AA40)))</formula>
    </cfRule>
    <cfRule type="containsText" dxfId="11" priority="19" operator="containsText" text="skill level available">
      <formula>NOT(ISERROR(SEARCH("skill level available",AA40)))</formula>
    </cfRule>
  </conditionalFormatting>
  <conditionalFormatting sqref="AA41">
    <cfRule type="containsText" dxfId="10" priority="11" operator="containsText" text="not nee">
      <formula>NOT(ISERROR(SEARCH("not nee",AA41)))</formula>
    </cfRule>
  </conditionalFormatting>
  <conditionalFormatting sqref="AA42">
    <cfRule type="containsText" dxfId="9" priority="10" operator="containsText" text="skill level not available">
      <formula>NOT(ISERROR(SEARCH("skill level not available",AA42)))</formula>
    </cfRule>
  </conditionalFormatting>
  <conditionalFormatting sqref="AA42">
    <cfRule type="containsText" dxfId="8" priority="8" operator="containsText" text="skill level available">
      <formula>NOT(ISERROR(SEARCH("skill level available",AA42)))</formula>
    </cfRule>
    <cfRule type="containsText" dxfId="7" priority="9" operator="containsText" text="skill level available">
      <formula>NOT(ISERROR(SEARCH("skill level available",AA42)))</formula>
    </cfRule>
  </conditionalFormatting>
  <conditionalFormatting sqref="AA42">
    <cfRule type="containsText" dxfId="6" priority="7" operator="containsText" text="not nee">
      <formula>NOT(ISERROR(SEARCH("not nee",AA42)))</formula>
    </cfRule>
  </conditionalFormatting>
  <conditionalFormatting sqref="AA39">
    <cfRule type="containsText" dxfId="5" priority="5" operator="containsText" text="skill level available">
      <formula>NOT(ISERROR(SEARCH("skill level available",AA39)))</formula>
    </cfRule>
    <cfRule type="containsText" dxfId="4" priority="6" operator="containsText" text="skill level available">
      <formula>NOT(ISERROR(SEARCH("skill level available",AA39)))</formula>
    </cfRule>
  </conditionalFormatting>
  <conditionalFormatting sqref="AD39:AD45">
    <cfRule type="cellIs" dxfId="3" priority="4" operator="greaterThan">
      <formula>1</formula>
    </cfRule>
  </conditionalFormatting>
  <conditionalFormatting sqref="AD39:AD45">
    <cfRule type="cellIs" dxfId="2" priority="3" operator="lessThan">
      <formula>1</formula>
    </cfRule>
  </conditionalFormatting>
  <conditionalFormatting sqref="AE45">
    <cfRule type="cellIs" dxfId="1" priority="2" operator="greaterThan">
      <formula>1</formula>
    </cfRule>
  </conditionalFormatting>
  <conditionalFormatting sqref="AE45">
    <cfRule type="cellIs" dxfId="0" priority="1" operator="lessThan">
      <formula>1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Foundation</vt:lpstr>
      <vt:lpstr>Floor</vt:lpstr>
      <vt:lpstr>Walls</vt:lpstr>
      <vt:lpstr>Roof</vt:lpstr>
      <vt:lpstr>Finishes</vt:lpstr>
      <vt:lpstr>Units</vt:lpstr>
      <vt:lpstr>Capacity weighing</vt:lpstr>
      <vt:lpstr>Finance capacity weighing</vt:lpstr>
    </vt:vector>
  </TitlesOfParts>
  <Company>Avans University of applied Science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Michiel Smits</dc:creator>
  <cp:lastModifiedBy>Michiel Smits</cp:lastModifiedBy>
  <dcterms:created xsi:type="dcterms:W3CDTF">2017-07-04T06:36:35Z</dcterms:created>
  <dcterms:modified xsi:type="dcterms:W3CDTF">2017-08-21T11:57:03Z</dcterms:modified>
</cp:coreProperties>
</file>